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305" yWindow="-15" windowWidth="10230" windowHeight="8100" firstSheet="15" activeTab="21"/>
  </bookViews>
  <sheets>
    <sheet name="Lysimeter label" sheetId="1" r:id="rId1"/>
    <sheet name="Lysimeter" sheetId="4" r:id="rId2"/>
    <sheet name="Microplot label" sheetId="2" r:id="rId3"/>
    <sheet name="Microplot Layout" sheetId="10" r:id="rId4"/>
    <sheet name="Microplot" sheetId="5" r:id="rId5"/>
    <sheet name="Pot exp" sheetId="6" r:id="rId6"/>
    <sheet name="Pot labels" sheetId="7" r:id="rId7"/>
    <sheet name="Samni Block 4" sheetId="8" r:id="rId8"/>
    <sheet name="Samni Block 2" sheetId="11" r:id="rId9"/>
    <sheet name="32 b label" sheetId="17" r:id="rId10"/>
    <sheet name="22 b label" sheetId="18" r:id="rId11"/>
    <sheet name="Bharuch Field Labels" sheetId="20" r:id="rId12"/>
    <sheet name="Block 4 and main (arboreum adva" sheetId="22" r:id="rId13"/>
    <sheet name="Block 2 PHY 1 B" sheetId="25" r:id="rId14"/>
    <sheet name="Samni Block 3" sheetId="26" r:id="rId15"/>
    <sheet name="Main Breeding Block" sheetId="27" r:id="rId16"/>
    <sheet name="Block 2 HB-2" sheetId="24" r:id="rId17"/>
    <sheet name="HB_2 " sheetId="30" r:id="rId18"/>
    <sheet name="HB_3" sheetId="31" r:id="rId19"/>
    <sheet name="Block 3 HB-3" sheetId="28" r:id="rId20"/>
    <sheet name="Cotton Compiled" sheetId="32" r:id="rId21"/>
    <sheet name="Sheet3" sheetId="33" r:id="rId22"/>
  </sheets>
  <definedNames>
    <definedName name="_xlnm._FilterDatabase" localSheetId="16" hidden="1">'Block 2 HB-2'!$A$1:$J$31</definedName>
  </definedNames>
  <calcPr calcId="125725"/>
</workbook>
</file>

<file path=xl/calcChain.xml><?xml version="1.0" encoding="utf-8"?>
<calcChain xmlns="http://schemas.openxmlformats.org/spreadsheetml/2006/main">
  <c r="H305" i="31"/>
  <c r="G305"/>
  <c r="F305"/>
  <c r="E305"/>
  <c r="D305"/>
  <c r="C305"/>
  <c r="B305"/>
  <c r="K304"/>
  <c r="J304"/>
  <c r="I304"/>
  <c r="K303"/>
  <c r="J303"/>
  <c r="I303"/>
  <c r="K302"/>
  <c r="J302"/>
  <c r="I302"/>
  <c r="K301"/>
  <c r="J301"/>
  <c r="I301"/>
  <c r="K300"/>
  <c r="J300"/>
  <c r="I300"/>
  <c r="K299"/>
  <c r="J299"/>
  <c r="I299"/>
  <c r="K298"/>
  <c r="J298"/>
  <c r="I298"/>
  <c r="K297"/>
  <c r="J297"/>
  <c r="I297"/>
  <c r="K296"/>
  <c r="J296"/>
  <c r="I296"/>
  <c r="K295"/>
  <c r="J295"/>
  <c r="I295"/>
  <c r="K294"/>
  <c r="J294"/>
  <c r="I294"/>
  <c r="K293"/>
  <c r="J293"/>
  <c r="I293"/>
  <c r="K292"/>
  <c r="J292"/>
  <c r="I292"/>
  <c r="K291"/>
  <c r="J291"/>
  <c r="I291"/>
  <c r="K290"/>
  <c r="J290"/>
  <c r="I290"/>
  <c r="K289"/>
  <c r="J289"/>
  <c r="I289"/>
  <c r="K288"/>
  <c r="J288"/>
  <c r="I288"/>
  <c r="K287"/>
  <c r="J287"/>
  <c r="I287"/>
  <c r="K286"/>
  <c r="J286"/>
  <c r="I286"/>
  <c r="K285"/>
  <c r="J285"/>
  <c r="I285"/>
  <c r="K284"/>
  <c r="J284"/>
  <c r="I284"/>
  <c r="K283"/>
  <c r="J283"/>
  <c r="I283"/>
  <c r="K282"/>
  <c r="J282"/>
  <c r="I282"/>
  <c r="K281"/>
  <c r="J281"/>
  <c r="I281"/>
  <c r="K280"/>
  <c r="J280"/>
  <c r="I280"/>
  <c r="K279"/>
  <c r="J279"/>
  <c r="I279"/>
  <c r="K278"/>
  <c r="J278"/>
  <c r="I278"/>
  <c r="K277"/>
  <c r="J277"/>
  <c r="I277"/>
  <c r="K276"/>
  <c r="J276"/>
  <c r="I276"/>
  <c r="K275"/>
  <c r="J275"/>
  <c r="I275"/>
  <c r="K274"/>
  <c r="J274"/>
  <c r="I274"/>
  <c r="K273"/>
  <c r="J273"/>
  <c r="I273"/>
  <c r="K272"/>
  <c r="J272"/>
  <c r="I272"/>
  <c r="K271"/>
  <c r="J271"/>
  <c r="I271"/>
  <c r="K270"/>
  <c r="J270"/>
  <c r="I270"/>
  <c r="K269"/>
  <c r="J269"/>
  <c r="I269"/>
  <c r="K268"/>
  <c r="J268"/>
  <c r="I268"/>
  <c r="K267"/>
  <c r="J267"/>
  <c r="I267"/>
  <c r="K266"/>
  <c r="J266"/>
  <c r="I266"/>
  <c r="K265"/>
  <c r="J265"/>
  <c r="I265"/>
  <c r="K264"/>
  <c r="J264"/>
  <c r="I264"/>
  <c r="K263"/>
  <c r="J263"/>
  <c r="I263"/>
  <c r="K262"/>
  <c r="J262"/>
  <c r="I262"/>
  <c r="K261"/>
  <c r="J261"/>
  <c r="I261"/>
  <c r="K260"/>
  <c r="J260"/>
  <c r="I260"/>
  <c r="K259"/>
  <c r="J259"/>
  <c r="I259"/>
  <c r="K258"/>
  <c r="J258"/>
  <c r="I258"/>
  <c r="K257"/>
  <c r="J257"/>
  <c r="I257"/>
  <c r="K256"/>
  <c r="J256"/>
  <c r="I256"/>
  <c r="K255"/>
  <c r="J255"/>
  <c r="I255"/>
  <c r="K254"/>
  <c r="J254"/>
  <c r="I254"/>
  <c r="K253"/>
  <c r="J253"/>
  <c r="I253"/>
  <c r="K252"/>
  <c r="J252"/>
  <c r="I252"/>
  <c r="K251"/>
  <c r="J251"/>
  <c r="I251"/>
  <c r="K250"/>
  <c r="J250"/>
  <c r="I250"/>
  <c r="K249"/>
  <c r="J249"/>
  <c r="I249"/>
  <c r="K248"/>
  <c r="J248"/>
  <c r="I248"/>
  <c r="K247"/>
  <c r="J247"/>
  <c r="I247"/>
  <c r="K246"/>
  <c r="J246"/>
  <c r="I246"/>
  <c r="K245"/>
  <c r="J245"/>
  <c r="I245"/>
  <c r="K244"/>
  <c r="J244"/>
  <c r="I244"/>
  <c r="C234"/>
  <c r="E234" s="1"/>
  <c r="I234" s="1"/>
  <c r="C233"/>
  <c r="H306" i="30"/>
  <c r="G306"/>
  <c r="F306"/>
  <c r="E306"/>
  <c r="D306"/>
  <c r="C306"/>
  <c r="B306"/>
  <c r="K305"/>
  <c r="J305"/>
  <c r="I305"/>
  <c r="K304"/>
  <c r="J304"/>
  <c r="I304"/>
  <c r="K303"/>
  <c r="J303"/>
  <c r="I303"/>
  <c r="K302"/>
  <c r="J302"/>
  <c r="I302"/>
  <c r="K301"/>
  <c r="J301"/>
  <c r="I301"/>
  <c r="K300"/>
  <c r="J300"/>
  <c r="I300"/>
  <c r="K299"/>
  <c r="J299"/>
  <c r="I299"/>
  <c r="K298"/>
  <c r="J298"/>
  <c r="I298"/>
  <c r="K297"/>
  <c r="J297"/>
  <c r="I297"/>
  <c r="K296"/>
  <c r="J296"/>
  <c r="I296"/>
  <c r="K295"/>
  <c r="J295"/>
  <c r="I295"/>
  <c r="K294"/>
  <c r="J294"/>
  <c r="I294"/>
  <c r="K293"/>
  <c r="J293"/>
  <c r="I293"/>
  <c r="K292"/>
  <c r="J292"/>
  <c r="I292"/>
  <c r="K291"/>
  <c r="J291"/>
  <c r="I291"/>
  <c r="K290"/>
  <c r="J290"/>
  <c r="I290"/>
  <c r="K289"/>
  <c r="J289"/>
  <c r="I289"/>
  <c r="K288"/>
  <c r="J288"/>
  <c r="I288"/>
  <c r="K287"/>
  <c r="J287"/>
  <c r="I287"/>
  <c r="K286"/>
  <c r="J286"/>
  <c r="I286"/>
  <c r="K285"/>
  <c r="J285"/>
  <c r="I285"/>
  <c r="K284"/>
  <c r="J284"/>
  <c r="I284"/>
  <c r="K283"/>
  <c r="J283"/>
  <c r="I283"/>
  <c r="K282"/>
  <c r="J282"/>
  <c r="I282"/>
  <c r="K281"/>
  <c r="J281"/>
  <c r="I281"/>
  <c r="K280"/>
  <c r="J280"/>
  <c r="I280"/>
  <c r="K279"/>
  <c r="J279"/>
  <c r="I279"/>
  <c r="K278"/>
  <c r="J278"/>
  <c r="I278"/>
  <c r="K277"/>
  <c r="J277"/>
  <c r="I277"/>
  <c r="K276"/>
  <c r="J276"/>
  <c r="I276"/>
  <c r="K275"/>
  <c r="J275"/>
  <c r="I275"/>
  <c r="K274"/>
  <c r="J274"/>
  <c r="I274"/>
  <c r="K273"/>
  <c r="J273"/>
  <c r="I273"/>
  <c r="K272"/>
  <c r="J272"/>
  <c r="I272"/>
  <c r="K271"/>
  <c r="J271"/>
  <c r="I271"/>
  <c r="K270"/>
  <c r="J270"/>
  <c r="I270"/>
  <c r="K269"/>
  <c r="J269"/>
  <c r="I269"/>
  <c r="K268"/>
  <c r="J268"/>
  <c r="I268"/>
  <c r="K267"/>
  <c r="J267"/>
  <c r="I267"/>
  <c r="K266"/>
  <c r="J266"/>
  <c r="I266"/>
  <c r="K265"/>
  <c r="J265"/>
  <c r="I265"/>
  <c r="K264"/>
  <c r="J264"/>
  <c r="I264"/>
  <c r="K263"/>
  <c r="J263"/>
  <c r="I263"/>
  <c r="K262"/>
  <c r="J262"/>
  <c r="I262"/>
  <c r="K261"/>
  <c r="J261"/>
  <c r="I261"/>
  <c r="K260"/>
  <c r="J260"/>
  <c r="I260"/>
  <c r="K259"/>
  <c r="J259"/>
  <c r="I259"/>
  <c r="K258"/>
  <c r="J258"/>
  <c r="I258"/>
  <c r="K257"/>
  <c r="J257"/>
  <c r="I257"/>
  <c r="K256"/>
  <c r="J256"/>
  <c r="I256"/>
  <c r="K255"/>
  <c r="J255"/>
  <c r="I255"/>
  <c r="K254"/>
  <c r="J254"/>
  <c r="I254"/>
  <c r="K253"/>
  <c r="J253"/>
  <c r="I253"/>
  <c r="K252"/>
  <c r="J252"/>
  <c r="I252"/>
  <c r="K251"/>
  <c r="J251"/>
  <c r="I251"/>
  <c r="K250"/>
  <c r="J250"/>
  <c r="I250"/>
  <c r="K249"/>
  <c r="J249"/>
  <c r="I249"/>
  <c r="K248"/>
  <c r="J248"/>
  <c r="I248"/>
  <c r="K247"/>
  <c r="J247"/>
  <c r="I247"/>
  <c r="K246"/>
  <c r="J246"/>
  <c r="I246"/>
  <c r="K245"/>
  <c r="J245"/>
  <c r="I245"/>
  <c r="C235"/>
  <c r="E235" s="1"/>
  <c r="I235" s="1"/>
  <c r="C234"/>
  <c r="H228" i="31"/>
  <c r="G228"/>
  <c r="F228"/>
  <c r="E228"/>
  <c r="D228"/>
  <c r="C228"/>
  <c r="B228"/>
  <c r="K227"/>
  <c r="J227"/>
  <c r="I227"/>
  <c r="K226"/>
  <c r="J226"/>
  <c r="I226"/>
  <c r="K225"/>
  <c r="J225"/>
  <c r="I225"/>
  <c r="K224"/>
  <c r="J224"/>
  <c r="I224"/>
  <c r="K223"/>
  <c r="J223"/>
  <c r="I223"/>
  <c r="K222"/>
  <c r="J222"/>
  <c r="I222"/>
  <c r="K221"/>
  <c r="J221"/>
  <c r="I221"/>
  <c r="K220"/>
  <c r="J220"/>
  <c r="I220"/>
  <c r="K219"/>
  <c r="J219"/>
  <c r="I219"/>
  <c r="K218"/>
  <c r="J218"/>
  <c r="I218"/>
  <c r="K217"/>
  <c r="J217"/>
  <c r="I217"/>
  <c r="K216"/>
  <c r="J216"/>
  <c r="I216"/>
  <c r="K215"/>
  <c r="J215"/>
  <c r="I215"/>
  <c r="K214"/>
  <c r="J214"/>
  <c r="I214"/>
  <c r="K213"/>
  <c r="J213"/>
  <c r="I213"/>
  <c r="K212"/>
  <c r="J212"/>
  <c r="I212"/>
  <c r="K211"/>
  <c r="J211"/>
  <c r="I211"/>
  <c r="K210"/>
  <c r="J210"/>
  <c r="I210"/>
  <c r="K209"/>
  <c r="J209"/>
  <c r="I209"/>
  <c r="K208"/>
  <c r="J208"/>
  <c r="I208"/>
  <c r="K207"/>
  <c r="J207"/>
  <c r="I207"/>
  <c r="K206"/>
  <c r="J206"/>
  <c r="I206"/>
  <c r="K205"/>
  <c r="J205"/>
  <c r="I205"/>
  <c r="K204"/>
  <c r="J204"/>
  <c r="I204"/>
  <c r="K203"/>
  <c r="J203"/>
  <c r="I203"/>
  <c r="K202"/>
  <c r="J202"/>
  <c r="I202"/>
  <c r="K201"/>
  <c r="J201"/>
  <c r="I201"/>
  <c r="K200"/>
  <c r="J200"/>
  <c r="I200"/>
  <c r="K199"/>
  <c r="J199"/>
  <c r="I199"/>
  <c r="K198"/>
  <c r="J198"/>
  <c r="I198"/>
  <c r="K197"/>
  <c r="J197"/>
  <c r="I197"/>
  <c r="K196"/>
  <c r="J196"/>
  <c r="I196"/>
  <c r="K195"/>
  <c r="J195"/>
  <c r="I195"/>
  <c r="K194"/>
  <c r="J194"/>
  <c r="I194"/>
  <c r="K193"/>
  <c r="J193"/>
  <c r="I193"/>
  <c r="K192"/>
  <c r="J192"/>
  <c r="I192"/>
  <c r="K191"/>
  <c r="J191"/>
  <c r="I191"/>
  <c r="K190"/>
  <c r="J190"/>
  <c r="I190"/>
  <c r="K189"/>
  <c r="J189"/>
  <c r="I189"/>
  <c r="K188"/>
  <c r="J188"/>
  <c r="I188"/>
  <c r="K187"/>
  <c r="J187"/>
  <c r="I187"/>
  <c r="K186"/>
  <c r="J186"/>
  <c r="I186"/>
  <c r="K185"/>
  <c r="J185"/>
  <c r="I185"/>
  <c r="K184"/>
  <c r="J184"/>
  <c r="I184"/>
  <c r="K183"/>
  <c r="J183"/>
  <c r="I183"/>
  <c r="K182"/>
  <c r="J182"/>
  <c r="I182"/>
  <c r="K181"/>
  <c r="J181"/>
  <c r="I181"/>
  <c r="K180"/>
  <c r="J180"/>
  <c r="I180"/>
  <c r="K179"/>
  <c r="J179"/>
  <c r="I179"/>
  <c r="K178"/>
  <c r="J178"/>
  <c r="I178"/>
  <c r="K177"/>
  <c r="J177"/>
  <c r="I177"/>
  <c r="K176"/>
  <c r="J176"/>
  <c r="I176"/>
  <c r="K175"/>
  <c r="J175"/>
  <c r="I175"/>
  <c r="K174"/>
  <c r="J174"/>
  <c r="I174"/>
  <c r="K173"/>
  <c r="J173"/>
  <c r="I173"/>
  <c r="K172"/>
  <c r="J172"/>
  <c r="I172"/>
  <c r="K171"/>
  <c r="J171"/>
  <c r="I171"/>
  <c r="K170"/>
  <c r="J170"/>
  <c r="I170"/>
  <c r="K169"/>
  <c r="J169"/>
  <c r="I169"/>
  <c r="K168"/>
  <c r="J168"/>
  <c r="I168"/>
  <c r="K167"/>
  <c r="J167"/>
  <c r="I167"/>
  <c r="E157"/>
  <c r="K157" s="1"/>
  <c r="C157"/>
  <c r="C156"/>
  <c r="H228" i="30"/>
  <c r="G228"/>
  <c r="F228"/>
  <c r="E228"/>
  <c r="D228"/>
  <c r="C228"/>
  <c r="B228"/>
  <c r="K227"/>
  <c r="J227"/>
  <c r="I227"/>
  <c r="K226"/>
  <c r="J226"/>
  <c r="I226"/>
  <c r="K225"/>
  <c r="J225"/>
  <c r="I225"/>
  <c r="K224"/>
  <c r="J224"/>
  <c r="I224"/>
  <c r="K223"/>
  <c r="J223"/>
  <c r="I223"/>
  <c r="K222"/>
  <c r="J222"/>
  <c r="I222"/>
  <c r="K221"/>
  <c r="J221"/>
  <c r="I221"/>
  <c r="K220"/>
  <c r="J220"/>
  <c r="I220"/>
  <c r="K219"/>
  <c r="J219"/>
  <c r="I219"/>
  <c r="K218"/>
  <c r="J218"/>
  <c r="I218"/>
  <c r="K217"/>
  <c r="J217"/>
  <c r="I217"/>
  <c r="K216"/>
  <c r="J216"/>
  <c r="I216"/>
  <c r="K215"/>
  <c r="J215"/>
  <c r="I215"/>
  <c r="K214"/>
  <c r="J214"/>
  <c r="I214"/>
  <c r="K213"/>
  <c r="J213"/>
  <c r="I213"/>
  <c r="K212"/>
  <c r="J212"/>
  <c r="I212"/>
  <c r="K211"/>
  <c r="J211"/>
  <c r="I211"/>
  <c r="K210"/>
  <c r="J210"/>
  <c r="I210"/>
  <c r="K209"/>
  <c r="J209"/>
  <c r="I209"/>
  <c r="K208"/>
  <c r="J208"/>
  <c r="I208"/>
  <c r="K207"/>
  <c r="J207"/>
  <c r="I207"/>
  <c r="K206"/>
  <c r="J206"/>
  <c r="I206"/>
  <c r="K205"/>
  <c r="J205"/>
  <c r="I205"/>
  <c r="K204"/>
  <c r="J204"/>
  <c r="I204"/>
  <c r="K203"/>
  <c r="J203"/>
  <c r="I203"/>
  <c r="K202"/>
  <c r="J202"/>
  <c r="I202"/>
  <c r="K201"/>
  <c r="J201"/>
  <c r="I201"/>
  <c r="K200"/>
  <c r="J200"/>
  <c r="I200"/>
  <c r="K199"/>
  <c r="J199"/>
  <c r="I199"/>
  <c r="K198"/>
  <c r="J198"/>
  <c r="I198"/>
  <c r="K197"/>
  <c r="J197"/>
  <c r="I197"/>
  <c r="K196"/>
  <c r="J196"/>
  <c r="I196"/>
  <c r="K195"/>
  <c r="J195"/>
  <c r="I195"/>
  <c r="K194"/>
  <c r="J194"/>
  <c r="I194"/>
  <c r="K193"/>
  <c r="J193"/>
  <c r="I193"/>
  <c r="K192"/>
  <c r="J192"/>
  <c r="I192"/>
  <c r="K191"/>
  <c r="J191"/>
  <c r="I191"/>
  <c r="K190"/>
  <c r="J190"/>
  <c r="I190"/>
  <c r="K189"/>
  <c r="J189"/>
  <c r="I189"/>
  <c r="K188"/>
  <c r="J188"/>
  <c r="I188"/>
  <c r="K187"/>
  <c r="J187"/>
  <c r="I187"/>
  <c r="K186"/>
  <c r="J186"/>
  <c r="I186"/>
  <c r="K185"/>
  <c r="J185"/>
  <c r="I185"/>
  <c r="K184"/>
  <c r="J184"/>
  <c r="I184"/>
  <c r="K183"/>
  <c r="J183"/>
  <c r="I183"/>
  <c r="K182"/>
  <c r="J182"/>
  <c r="I182"/>
  <c r="K181"/>
  <c r="J181"/>
  <c r="I181"/>
  <c r="K180"/>
  <c r="J180"/>
  <c r="I180"/>
  <c r="K179"/>
  <c r="J179"/>
  <c r="I179"/>
  <c r="K178"/>
  <c r="J178"/>
  <c r="I178"/>
  <c r="K177"/>
  <c r="J177"/>
  <c r="I177"/>
  <c r="K176"/>
  <c r="J176"/>
  <c r="I176"/>
  <c r="K175"/>
  <c r="J175"/>
  <c r="I175"/>
  <c r="K174"/>
  <c r="J174"/>
  <c r="I174"/>
  <c r="K173"/>
  <c r="J173"/>
  <c r="I173"/>
  <c r="K172"/>
  <c r="J172"/>
  <c r="I172"/>
  <c r="K171"/>
  <c r="J171"/>
  <c r="I171"/>
  <c r="K170"/>
  <c r="J170"/>
  <c r="I170"/>
  <c r="K169"/>
  <c r="J169"/>
  <c r="I169"/>
  <c r="K168"/>
  <c r="J168"/>
  <c r="I168"/>
  <c r="K167"/>
  <c r="J167"/>
  <c r="I167"/>
  <c r="C157"/>
  <c r="E157" s="1"/>
  <c r="I157" s="1"/>
  <c r="C156"/>
  <c r="E158" s="1"/>
  <c r="K158" s="1"/>
  <c r="H151"/>
  <c r="G151"/>
  <c r="F151"/>
  <c r="E151"/>
  <c r="D151"/>
  <c r="C151"/>
  <c r="B151"/>
  <c r="K150"/>
  <c r="J150"/>
  <c r="I150"/>
  <c r="K149"/>
  <c r="J149"/>
  <c r="I149"/>
  <c r="K148"/>
  <c r="J148"/>
  <c r="I148"/>
  <c r="K147"/>
  <c r="J147"/>
  <c r="I147"/>
  <c r="K146"/>
  <c r="J146"/>
  <c r="I146"/>
  <c r="K145"/>
  <c r="J145"/>
  <c r="I145"/>
  <c r="K144"/>
  <c r="J144"/>
  <c r="I144"/>
  <c r="K143"/>
  <c r="J143"/>
  <c r="I143"/>
  <c r="K142"/>
  <c r="J142"/>
  <c r="I142"/>
  <c r="K141"/>
  <c r="J141"/>
  <c r="I141"/>
  <c r="K140"/>
  <c r="J140"/>
  <c r="I140"/>
  <c r="K139"/>
  <c r="J139"/>
  <c r="I139"/>
  <c r="K138"/>
  <c r="J138"/>
  <c r="I138"/>
  <c r="K137"/>
  <c r="J137"/>
  <c r="I137"/>
  <c r="K136"/>
  <c r="J136"/>
  <c r="I136"/>
  <c r="K135"/>
  <c r="J135"/>
  <c r="I135"/>
  <c r="K134"/>
  <c r="J134"/>
  <c r="I134"/>
  <c r="K133"/>
  <c r="J133"/>
  <c r="I133"/>
  <c r="K132"/>
  <c r="J132"/>
  <c r="I132"/>
  <c r="K131"/>
  <c r="J131"/>
  <c r="I131"/>
  <c r="K130"/>
  <c r="J130"/>
  <c r="I130"/>
  <c r="K129"/>
  <c r="J129"/>
  <c r="I129"/>
  <c r="K128"/>
  <c r="J128"/>
  <c r="I128"/>
  <c r="K127"/>
  <c r="J127"/>
  <c r="I127"/>
  <c r="K126"/>
  <c r="J126"/>
  <c r="I126"/>
  <c r="K125"/>
  <c r="J125"/>
  <c r="I125"/>
  <c r="K124"/>
  <c r="J124"/>
  <c r="I124"/>
  <c r="K123"/>
  <c r="J123"/>
  <c r="I123"/>
  <c r="K122"/>
  <c r="J122"/>
  <c r="I122"/>
  <c r="K121"/>
  <c r="J121"/>
  <c r="I121"/>
  <c r="K120"/>
  <c r="J120"/>
  <c r="I120"/>
  <c r="K119"/>
  <c r="J119"/>
  <c r="I119"/>
  <c r="K118"/>
  <c r="J118"/>
  <c r="I118"/>
  <c r="K117"/>
  <c r="J117"/>
  <c r="I117"/>
  <c r="K116"/>
  <c r="J116"/>
  <c r="I116"/>
  <c r="K115"/>
  <c r="J115"/>
  <c r="I115"/>
  <c r="K114"/>
  <c r="J114"/>
  <c r="I114"/>
  <c r="K113"/>
  <c r="J113"/>
  <c r="I113"/>
  <c r="K112"/>
  <c r="J112"/>
  <c r="I112"/>
  <c r="K111"/>
  <c r="J111"/>
  <c r="I111"/>
  <c r="K110"/>
  <c r="J110"/>
  <c r="I110"/>
  <c r="K109"/>
  <c r="J109"/>
  <c r="I109"/>
  <c r="K108"/>
  <c r="J108"/>
  <c r="I108"/>
  <c r="K107"/>
  <c r="J107"/>
  <c r="I107"/>
  <c r="K106"/>
  <c r="J106"/>
  <c r="I106"/>
  <c r="K105"/>
  <c r="J105"/>
  <c r="I105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C80"/>
  <c r="E80" s="1"/>
  <c r="C79"/>
  <c r="H150" i="31"/>
  <c r="G150"/>
  <c r="F150"/>
  <c r="E150"/>
  <c r="D150"/>
  <c r="C150"/>
  <c r="B150"/>
  <c r="K149"/>
  <c r="J149"/>
  <c r="I149"/>
  <c r="K148"/>
  <c r="J148"/>
  <c r="I148"/>
  <c r="K147"/>
  <c r="J147"/>
  <c r="I147"/>
  <c r="K146"/>
  <c r="J146"/>
  <c r="I146"/>
  <c r="K145"/>
  <c r="J145"/>
  <c r="I145"/>
  <c r="K144"/>
  <c r="J144"/>
  <c r="I144"/>
  <c r="K143"/>
  <c r="J143"/>
  <c r="I143"/>
  <c r="K142"/>
  <c r="J142"/>
  <c r="I142"/>
  <c r="K141"/>
  <c r="J141"/>
  <c r="I141"/>
  <c r="K140"/>
  <c r="J140"/>
  <c r="I140"/>
  <c r="K139"/>
  <c r="J139"/>
  <c r="I139"/>
  <c r="K138"/>
  <c r="J138"/>
  <c r="I138"/>
  <c r="K137"/>
  <c r="J137"/>
  <c r="I137"/>
  <c r="K136"/>
  <c r="J136"/>
  <c r="I136"/>
  <c r="K135"/>
  <c r="J135"/>
  <c r="I135"/>
  <c r="K134"/>
  <c r="J134"/>
  <c r="I134"/>
  <c r="K133"/>
  <c r="J133"/>
  <c r="I133"/>
  <c r="K132"/>
  <c r="J132"/>
  <c r="I132"/>
  <c r="K131"/>
  <c r="J131"/>
  <c r="I131"/>
  <c r="K130"/>
  <c r="J130"/>
  <c r="I130"/>
  <c r="K129"/>
  <c r="J129"/>
  <c r="I129"/>
  <c r="K128"/>
  <c r="J128"/>
  <c r="I128"/>
  <c r="K127"/>
  <c r="J127"/>
  <c r="I127"/>
  <c r="K126"/>
  <c r="J126"/>
  <c r="I126"/>
  <c r="K125"/>
  <c r="J125"/>
  <c r="I125"/>
  <c r="K124"/>
  <c r="J124"/>
  <c r="I124"/>
  <c r="K123"/>
  <c r="J123"/>
  <c r="I123"/>
  <c r="K122"/>
  <c r="J122"/>
  <c r="I122"/>
  <c r="K121"/>
  <c r="J121"/>
  <c r="I121"/>
  <c r="K120"/>
  <c r="J120"/>
  <c r="I120"/>
  <c r="K119"/>
  <c r="J119"/>
  <c r="I119"/>
  <c r="K118"/>
  <c r="J118"/>
  <c r="I118"/>
  <c r="K117"/>
  <c r="J117"/>
  <c r="I117"/>
  <c r="K116"/>
  <c r="J116"/>
  <c r="I116"/>
  <c r="K115"/>
  <c r="J115"/>
  <c r="I115"/>
  <c r="K114"/>
  <c r="J114"/>
  <c r="I114"/>
  <c r="K113"/>
  <c r="J113"/>
  <c r="I113"/>
  <c r="K112"/>
  <c r="J112"/>
  <c r="I112"/>
  <c r="K111"/>
  <c r="J111"/>
  <c r="I111"/>
  <c r="K110"/>
  <c r="J110"/>
  <c r="I110"/>
  <c r="K109"/>
  <c r="J109"/>
  <c r="I109"/>
  <c r="K108"/>
  <c r="J108"/>
  <c r="I108"/>
  <c r="K107"/>
  <c r="J107"/>
  <c r="I107"/>
  <c r="K106"/>
  <c r="J106"/>
  <c r="I106"/>
  <c r="K105"/>
  <c r="J105"/>
  <c r="I105"/>
  <c r="K104"/>
  <c r="J104"/>
  <c r="I104"/>
  <c r="K103"/>
  <c r="J103"/>
  <c r="I103"/>
  <c r="K102"/>
  <c r="J102"/>
  <c r="I102"/>
  <c r="K101"/>
  <c r="J101"/>
  <c r="I101"/>
  <c r="K100"/>
  <c r="J100"/>
  <c r="I100"/>
  <c r="K99"/>
  <c r="J99"/>
  <c r="I99"/>
  <c r="K98"/>
  <c r="J98"/>
  <c r="I98"/>
  <c r="K97"/>
  <c r="J97"/>
  <c r="I97"/>
  <c r="K96"/>
  <c r="J96"/>
  <c r="I96"/>
  <c r="K95"/>
  <c r="J95"/>
  <c r="I95"/>
  <c r="K94"/>
  <c r="J94"/>
  <c r="I94"/>
  <c r="K93"/>
  <c r="J93"/>
  <c r="I93"/>
  <c r="K92"/>
  <c r="J92"/>
  <c r="I92"/>
  <c r="K91"/>
  <c r="J91"/>
  <c r="I91"/>
  <c r="K90"/>
  <c r="J90"/>
  <c r="I90"/>
  <c r="K89"/>
  <c r="J89"/>
  <c r="I89"/>
  <c r="E79"/>
  <c r="I79" s="1"/>
  <c r="C79"/>
  <c r="C78"/>
  <c r="V3" i="32"/>
  <c r="V4"/>
  <c r="V5"/>
  <c r="V6"/>
  <c r="V7"/>
  <c r="V8"/>
  <c r="V9"/>
  <c r="V2"/>
  <c r="L14" i="31"/>
  <c r="L15"/>
  <c r="L16"/>
  <c r="L17"/>
  <c r="L18"/>
  <c r="L19"/>
  <c r="L20"/>
  <c r="L21"/>
  <c r="L22"/>
  <c r="L23"/>
  <c r="L24"/>
  <c r="L13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2" s="1"/>
  <c r="C2"/>
  <c r="E4" s="1"/>
  <c r="H74" i="30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2" s="1"/>
  <c r="C2"/>
  <c r="E4" s="1"/>
  <c r="I305" i="31" l="1"/>
  <c r="C235" s="1"/>
  <c r="E237"/>
  <c r="E235"/>
  <c r="E236" s="1"/>
  <c r="K234"/>
  <c r="I306" i="30"/>
  <c r="C237" s="1"/>
  <c r="P243" s="1"/>
  <c r="E238"/>
  <c r="E236"/>
  <c r="K236" s="1"/>
  <c r="C238"/>
  <c r="C236"/>
  <c r="K235"/>
  <c r="F236"/>
  <c r="E160" i="31"/>
  <c r="I228"/>
  <c r="C159" s="1"/>
  <c r="P165" s="1"/>
  <c r="E158"/>
  <c r="K158" s="1"/>
  <c r="I157"/>
  <c r="I228" i="30"/>
  <c r="C160" s="1"/>
  <c r="E160"/>
  <c r="I158"/>
  <c r="K157"/>
  <c r="E159"/>
  <c r="E83"/>
  <c r="I151"/>
  <c r="C81" s="1"/>
  <c r="I80"/>
  <c r="K80"/>
  <c r="E81"/>
  <c r="E82" i="31"/>
  <c r="I150"/>
  <c r="C82" s="1"/>
  <c r="F80" s="1"/>
  <c r="E80"/>
  <c r="I80" s="1"/>
  <c r="K79"/>
  <c r="I74"/>
  <c r="C4" s="1"/>
  <c r="K35"/>
  <c r="K43"/>
  <c r="K51"/>
  <c r="K59"/>
  <c r="K67"/>
  <c r="E3"/>
  <c r="E5" s="1"/>
  <c r="K4" s="1"/>
  <c r="K33"/>
  <c r="K41"/>
  <c r="K49"/>
  <c r="K57"/>
  <c r="K65"/>
  <c r="K73"/>
  <c r="K31"/>
  <c r="K39"/>
  <c r="K47"/>
  <c r="K55"/>
  <c r="K63"/>
  <c r="K71"/>
  <c r="K37"/>
  <c r="K45"/>
  <c r="K53"/>
  <c r="K61"/>
  <c r="K69"/>
  <c r="E6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K70"/>
  <c r="K32"/>
  <c r="K36"/>
  <c r="K40"/>
  <c r="K44"/>
  <c r="K48"/>
  <c r="K52"/>
  <c r="K56"/>
  <c r="K60"/>
  <c r="K64"/>
  <c r="K68"/>
  <c r="E6" i="30"/>
  <c r="I74"/>
  <c r="C6" s="1"/>
  <c r="F4" s="1"/>
  <c r="G4" s="1"/>
  <c r="K33"/>
  <c r="K37"/>
  <c r="K41"/>
  <c r="K45"/>
  <c r="K49"/>
  <c r="K53"/>
  <c r="K57"/>
  <c r="K61"/>
  <c r="K65"/>
  <c r="K69"/>
  <c r="K7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K70"/>
  <c r="E3"/>
  <c r="E5" s="1"/>
  <c r="I4" s="1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C236" i="31" l="1"/>
  <c r="P242" s="1"/>
  <c r="C237"/>
  <c r="F237" s="1"/>
  <c r="I235"/>
  <c r="K235"/>
  <c r="G236" i="30"/>
  <c r="E237"/>
  <c r="I236"/>
  <c r="F238"/>
  <c r="F235"/>
  <c r="G235" s="1"/>
  <c r="C158"/>
  <c r="C159"/>
  <c r="P165" s="1"/>
  <c r="I158" i="31"/>
  <c r="C160"/>
  <c r="F158" s="1"/>
  <c r="G158" s="1"/>
  <c r="E159"/>
  <c r="C158"/>
  <c r="F160"/>
  <c r="F157"/>
  <c r="G157" s="1"/>
  <c r="F160" i="30"/>
  <c r="F157"/>
  <c r="G157" s="1"/>
  <c r="F158"/>
  <c r="G158" s="1"/>
  <c r="C83"/>
  <c r="F80" s="1"/>
  <c r="G80" s="1"/>
  <c r="C82"/>
  <c r="P88" s="1"/>
  <c r="K81"/>
  <c r="E82"/>
  <c r="I81"/>
  <c r="C81" i="31"/>
  <c r="P87" s="1"/>
  <c r="K80"/>
  <c r="C80"/>
  <c r="G80"/>
  <c r="E81"/>
  <c r="F82"/>
  <c r="F81" s="1"/>
  <c r="F79"/>
  <c r="G79" s="1"/>
  <c r="C6"/>
  <c r="F6" s="1"/>
  <c r="I4"/>
  <c r="C5"/>
  <c r="P11" s="1"/>
  <c r="K3"/>
  <c r="I3"/>
  <c r="C5" i="30"/>
  <c r="P11" s="1"/>
  <c r="C4"/>
  <c r="I3"/>
  <c r="K3"/>
  <c r="K4"/>
  <c r="F6"/>
  <c r="F3"/>
  <c r="G3" s="1"/>
  <c r="F235" i="31" l="1"/>
  <c r="G235" s="1"/>
  <c r="F234"/>
  <c r="G234" s="1"/>
  <c r="F237" i="30"/>
  <c r="G237" s="1"/>
  <c r="P250" s="1"/>
  <c r="P254"/>
  <c r="P255" s="1"/>
  <c r="P258" s="1"/>
  <c r="P244"/>
  <c r="P252"/>
  <c r="P256" s="1"/>
  <c r="P251"/>
  <c r="P253" s="1"/>
  <c r="P257" s="1"/>
  <c r="F159" i="31"/>
  <c r="G159" s="1"/>
  <c r="F159" i="30"/>
  <c r="G159" s="1"/>
  <c r="F83"/>
  <c r="F81"/>
  <c r="G81" s="1"/>
  <c r="G81" i="31"/>
  <c r="P94"/>
  <c r="P96" s="1"/>
  <c r="P100" s="1"/>
  <c r="P88"/>
  <c r="P98"/>
  <c r="P99" s="1"/>
  <c r="P102" s="1"/>
  <c r="F86"/>
  <c r="F83"/>
  <c r="F84"/>
  <c r="H80"/>
  <c r="H79"/>
  <c r="F4"/>
  <c r="G4" s="1"/>
  <c r="F3"/>
  <c r="G3" s="1"/>
  <c r="F5" i="30"/>
  <c r="G5" s="1"/>
  <c r="F236" i="31" l="1"/>
  <c r="G236" s="1"/>
  <c r="F238" s="1"/>
  <c r="P245" s="1"/>
  <c r="H235" i="30"/>
  <c r="J235" s="1"/>
  <c r="F239"/>
  <c r="P246" s="1"/>
  <c r="F242"/>
  <c r="H236"/>
  <c r="L236" s="1"/>
  <c r="F240"/>
  <c r="P247" s="1"/>
  <c r="J236"/>
  <c r="F241"/>
  <c r="P249"/>
  <c r="L235"/>
  <c r="P245"/>
  <c r="P260"/>
  <c r="P261" s="1"/>
  <c r="P259"/>
  <c r="F161" i="31"/>
  <c r="F162"/>
  <c r="P176"/>
  <c r="P177" s="1"/>
  <c r="P180" s="1"/>
  <c r="P166"/>
  <c r="F164"/>
  <c r="P172"/>
  <c r="H158"/>
  <c r="H157"/>
  <c r="F164" i="30"/>
  <c r="P176"/>
  <c r="P177" s="1"/>
  <c r="P180" s="1"/>
  <c r="P166"/>
  <c r="F161"/>
  <c r="F162"/>
  <c r="H158"/>
  <c r="P172"/>
  <c r="H157"/>
  <c r="F82"/>
  <c r="G82" s="1"/>
  <c r="H81" s="1"/>
  <c r="L81" s="1"/>
  <c r="P95" i="31"/>
  <c r="P97" s="1"/>
  <c r="P101" s="1"/>
  <c r="J80"/>
  <c r="L80"/>
  <c r="J79"/>
  <c r="L79"/>
  <c r="P91"/>
  <c r="H85"/>
  <c r="P92"/>
  <c r="P93"/>
  <c r="F85"/>
  <c r="P104"/>
  <c r="P105" s="1"/>
  <c r="P103"/>
  <c r="P89"/>
  <c r="P90"/>
  <c r="H3"/>
  <c r="J3" s="1"/>
  <c r="F5"/>
  <c r="G5" s="1"/>
  <c r="P22" s="1"/>
  <c r="P23" s="1"/>
  <c r="P26" s="1"/>
  <c r="F10" i="30"/>
  <c r="F7"/>
  <c r="F8"/>
  <c r="P22"/>
  <c r="P23" s="1"/>
  <c r="P26" s="1"/>
  <c r="P12"/>
  <c r="P18"/>
  <c r="H4"/>
  <c r="H3"/>
  <c r="H235" i="31" l="1"/>
  <c r="L235" s="1"/>
  <c r="P244"/>
  <c r="P249"/>
  <c r="H234"/>
  <c r="L234" s="1"/>
  <c r="P243"/>
  <c r="F239"/>
  <c r="F241"/>
  <c r="P253"/>
  <c r="P254" s="1"/>
  <c r="P257" s="1"/>
  <c r="H241" i="30"/>
  <c r="P248"/>
  <c r="P168" i="31"/>
  <c r="P167"/>
  <c r="P174"/>
  <c r="P178" s="1"/>
  <c r="P173"/>
  <c r="P175" s="1"/>
  <c r="P179" s="1"/>
  <c r="P169"/>
  <c r="P171"/>
  <c r="P170"/>
  <c r="H163"/>
  <c r="F163"/>
  <c r="L158"/>
  <c r="J158"/>
  <c r="L157"/>
  <c r="J157"/>
  <c r="L157" i="30"/>
  <c r="J157"/>
  <c r="P168"/>
  <c r="P167"/>
  <c r="P169"/>
  <c r="P171"/>
  <c r="H163"/>
  <c r="P170"/>
  <c r="F163"/>
  <c r="J158"/>
  <c r="L158"/>
  <c r="P174"/>
  <c r="P178" s="1"/>
  <c r="P173"/>
  <c r="P175" s="1"/>
  <c r="P179" s="1"/>
  <c r="P89"/>
  <c r="J81"/>
  <c r="F85"/>
  <c r="P94" s="1"/>
  <c r="F87"/>
  <c r="H80"/>
  <c r="J80" s="1"/>
  <c r="F84"/>
  <c r="P90" s="1"/>
  <c r="P99"/>
  <c r="P100" s="1"/>
  <c r="P103" s="1"/>
  <c r="P95"/>
  <c r="L80"/>
  <c r="P91"/>
  <c r="P92"/>
  <c r="P93"/>
  <c r="H86"/>
  <c r="F86"/>
  <c r="P18" i="31"/>
  <c r="P20" s="1"/>
  <c r="P24" s="1"/>
  <c r="F10"/>
  <c r="F7"/>
  <c r="P12"/>
  <c r="F8"/>
  <c r="L3"/>
  <c r="H4"/>
  <c r="J4" s="1"/>
  <c r="P20" i="30"/>
  <c r="P24" s="1"/>
  <c r="P19"/>
  <c r="P21" s="1"/>
  <c r="P25" s="1"/>
  <c r="P14"/>
  <c r="P13"/>
  <c r="L4"/>
  <c r="J4"/>
  <c r="P15"/>
  <c r="P17"/>
  <c r="H9"/>
  <c r="F9"/>
  <c r="P16"/>
  <c r="L3"/>
  <c r="J3"/>
  <c r="J235" i="31" l="1"/>
  <c r="F240"/>
  <c r="H240"/>
  <c r="P248"/>
  <c r="P246"/>
  <c r="P247"/>
  <c r="P250"/>
  <c r="P251"/>
  <c r="P255" s="1"/>
  <c r="J234"/>
  <c r="P181" i="30"/>
  <c r="P182"/>
  <c r="P183" s="1"/>
  <c r="P182" i="31"/>
  <c r="P183" s="1"/>
  <c r="P181"/>
  <c r="P96" i="30"/>
  <c r="P98" s="1"/>
  <c r="P102" s="1"/>
  <c r="P97"/>
  <c r="P101" s="1"/>
  <c r="P19" i="31"/>
  <c r="P21" s="1"/>
  <c r="P25" s="1"/>
  <c r="P13"/>
  <c r="P14"/>
  <c r="L4"/>
  <c r="P16"/>
  <c r="P15"/>
  <c r="P17"/>
  <c r="F9"/>
  <c r="H9"/>
  <c r="P28" i="30"/>
  <c r="P29" s="1"/>
  <c r="P27"/>
  <c r="P252" i="31" l="1"/>
  <c r="P258"/>
  <c r="P105" i="30"/>
  <c r="P106" s="1"/>
  <c r="P104"/>
  <c r="P27" i="31"/>
  <c r="P28"/>
  <c r="P29" s="1"/>
  <c r="O40" i="4"/>
  <c r="P40"/>
  <c r="Q40"/>
  <c r="R40"/>
  <c r="S40"/>
  <c r="N40"/>
  <c r="Q39"/>
  <c r="R39"/>
  <c r="S39"/>
  <c r="Q38"/>
  <c r="R38"/>
  <c r="S38"/>
  <c r="N39"/>
  <c r="O39"/>
  <c r="P39"/>
  <c r="N38"/>
  <c r="O38"/>
  <c r="P38"/>
  <c r="P256" i="31" l="1"/>
  <c r="P259"/>
  <c r="P260" s="1"/>
  <c r="K39" i="4"/>
  <c r="K38"/>
  <c r="M39"/>
  <c r="M38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2"/>
  <c r="L39" l="1"/>
  <c r="L38"/>
</calcChain>
</file>

<file path=xl/sharedStrings.xml><?xml version="1.0" encoding="utf-8"?>
<sst xmlns="http://schemas.openxmlformats.org/spreadsheetml/2006/main" count="2676" uniqueCount="888">
  <si>
    <t>PHY 1b</t>
  </si>
  <si>
    <t>BHARUCH 2017-18</t>
  </si>
  <si>
    <t xml:space="preserve"> L1 R1</t>
  </si>
  <si>
    <t>GJHV-497</t>
  </si>
  <si>
    <t>GJHV-520</t>
  </si>
  <si>
    <t>GJHV-523</t>
  </si>
  <si>
    <t>SURAJ</t>
  </si>
  <si>
    <t>LRA-5166</t>
  </si>
  <si>
    <t xml:space="preserve"> L2 R1</t>
  </si>
  <si>
    <t xml:space="preserve"> L3 R1</t>
  </si>
  <si>
    <t xml:space="preserve"> L4 R1</t>
  </si>
  <si>
    <t xml:space="preserve"> L5 R1</t>
  </si>
  <si>
    <t>GISV-319</t>
  </si>
  <si>
    <t xml:space="preserve"> L6 R1</t>
  </si>
  <si>
    <t xml:space="preserve"> L7 R1</t>
  </si>
  <si>
    <t xml:space="preserve"> L8 R1</t>
  </si>
  <si>
    <t xml:space="preserve"> L9 R1</t>
  </si>
  <si>
    <t>RHC-1346</t>
  </si>
  <si>
    <t xml:space="preserve"> L10 R1</t>
  </si>
  <si>
    <t>GSHV-199</t>
  </si>
  <si>
    <t xml:space="preserve"> L11 R1</t>
  </si>
  <si>
    <t xml:space="preserve"> L12 R1</t>
  </si>
  <si>
    <t>RHH-1007</t>
  </si>
  <si>
    <t>CPD-1702</t>
  </si>
  <si>
    <t xml:space="preserve"> L13 R2</t>
  </si>
  <si>
    <t xml:space="preserve"> L14 R2</t>
  </si>
  <si>
    <t xml:space="preserve"> L15 R2</t>
  </si>
  <si>
    <t xml:space="preserve"> L16 R2</t>
  </si>
  <si>
    <t xml:space="preserve"> L17 R2</t>
  </si>
  <si>
    <t xml:space="preserve"> L18 R2</t>
  </si>
  <si>
    <t>ARBB-1401</t>
  </si>
  <si>
    <t xml:space="preserve"> L19 R2</t>
  </si>
  <si>
    <t xml:space="preserve"> L20 R2</t>
  </si>
  <si>
    <t xml:space="preserve"> L21 R2</t>
  </si>
  <si>
    <t xml:space="preserve"> L22 R2</t>
  </si>
  <si>
    <t xml:space="preserve"> L23 R2</t>
  </si>
  <si>
    <t xml:space="preserve"> L24 R2</t>
  </si>
  <si>
    <t xml:space="preserve"> L25 R3</t>
  </si>
  <si>
    <t xml:space="preserve"> L26 R3</t>
  </si>
  <si>
    <t xml:space="preserve"> L27 R3</t>
  </si>
  <si>
    <t xml:space="preserve"> L28 R3</t>
  </si>
  <si>
    <t xml:space="preserve"> L29 R3</t>
  </si>
  <si>
    <t xml:space="preserve"> L30 R3</t>
  </si>
  <si>
    <t xml:space="preserve"> L31 R3</t>
  </si>
  <si>
    <t xml:space="preserve"> L32 R3</t>
  </si>
  <si>
    <t xml:space="preserve"> L33 R3</t>
  </si>
  <si>
    <t xml:space="preserve"> L34 R3</t>
  </si>
  <si>
    <t xml:space="preserve"> L35 R3</t>
  </si>
  <si>
    <t xml:space="preserve"> L36 R3</t>
  </si>
  <si>
    <t>MICROPLOT COTTON TRIAL</t>
  </si>
  <si>
    <t>REP # 1</t>
  </si>
  <si>
    <t>PLOT # 1</t>
  </si>
  <si>
    <t>PLOT # 2</t>
  </si>
  <si>
    <t>PLOT # 3</t>
  </si>
  <si>
    <t>ENTRY NO. - 1</t>
  </si>
  <si>
    <t>ENTRY NO. - 2</t>
  </si>
  <si>
    <t>ENTRY NO. - 3</t>
  </si>
  <si>
    <t>PLOT # 4</t>
  </si>
  <si>
    <t>PLOT # 5</t>
  </si>
  <si>
    <t>PLOT # 6</t>
  </si>
  <si>
    <t>G Cot-23</t>
  </si>
  <si>
    <t>ENTRY NO. - 4</t>
  </si>
  <si>
    <t>ENTRY NO. - 5</t>
  </si>
  <si>
    <t>ENTRY NO. - 6</t>
  </si>
  <si>
    <t>PLOT # 7</t>
  </si>
  <si>
    <t>PLOT # 8</t>
  </si>
  <si>
    <t>PLOT # 9</t>
  </si>
  <si>
    <t>ENTRY NO. - 7</t>
  </si>
  <si>
    <t>ENTRY NO. - 8</t>
  </si>
  <si>
    <t>ENTRY NO. - 9</t>
  </si>
  <si>
    <t>PLOT # 10</t>
  </si>
  <si>
    <t>PLOT # 11</t>
  </si>
  <si>
    <t>PLOT # 12</t>
  </si>
  <si>
    <t>ENTRY NO. - 10</t>
  </si>
  <si>
    <t>ENTRY NO. - 11</t>
  </si>
  <si>
    <t>ENTRY NO. - 12</t>
  </si>
  <si>
    <t>PLOT # 13</t>
  </si>
  <si>
    <t>PLOT # 14</t>
  </si>
  <si>
    <t>PLOT # 15</t>
  </si>
  <si>
    <t>ENTRY NO. - 13</t>
  </si>
  <si>
    <t>ENTRY NO. - 14</t>
  </si>
  <si>
    <t>ENTRY NO. - 15</t>
  </si>
  <si>
    <t>REP # 2</t>
  </si>
  <si>
    <t>PLOT # 16</t>
  </si>
  <si>
    <t>PLOT # 17</t>
  </si>
  <si>
    <t>PLOT # 18</t>
  </si>
  <si>
    <t>ENTRY NO. - 16</t>
  </si>
  <si>
    <t>PLOT # 19</t>
  </si>
  <si>
    <t>PLOT # 20</t>
  </si>
  <si>
    <t>PLOT # 21</t>
  </si>
  <si>
    <t>PLOT # 22</t>
  </si>
  <si>
    <t>PLOT # 23</t>
  </si>
  <si>
    <t>PLOT # 24</t>
  </si>
  <si>
    <t xml:space="preserve">   </t>
  </si>
  <si>
    <t>REP #2</t>
  </si>
  <si>
    <t>PLOT # 25</t>
  </si>
  <si>
    <t>PLOT # 26</t>
  </si>
  <si>
    <t>PLOT # 27</t>
  </si>
  <si>
    <t>PLOT # 28</t>
  </si>
  <si>
    <t>PLOT # 29</t>
  </si>
  <si>
    <t>PLOT # 30</t>
  </si>
  <si>
    <t>PLOT # 31</t>
  </si>
  <si>
    <t>PLOT # 32</t>
  </si>
  <si>
    <t>G COT-23</t>
  </si>
  <si>
    <t>G COT-16</t>
  </si>
  <si>
    <t>CSC-003</t>
  </si>
  <si>
    <t>CSC-007</t>
  </si>
  <si>
    <t>CSC-011</t>
  </si>
  <si>
    <t>CSC-015</t>
  </si>
  <si>
    <t>CSC-019</t>
  </si>
  <si>
    <t>CSC-023</t>
  </si>
  <si>
    <t>CSC-027</t>
  </si>
  <si>
    <t>CSC-031</t>
  </si>
  <si>
    <t>CSC-035</t>
  </si>
  <si>
    <t>CSC-041</t>
  </si>
  <si>
    <t>CSC-045</t>
  </si>
  <si>
    <t>CSC-051</t>
  </si>
  <si>
    <t>CSC-055</t>
  </si>
  <si>
    <t>CSC-059</t>
  </si>
  <si>
    <t>CSC-063</t>
  </si>
  <si>
    <t>CSC-004</t>
  </si>
  <si>
    <t>CSC-008</t>
  </si>
  <si>
    <t>CSC-012</t>
  </si>
  <si>
    <t>CSC-016</t>
  </si>
  <si>
    <t>CSC-020</t>
  </si>
  <si>
    <t>CSC-024</t>
  </si>
  <si>
    <t>CSC-028</t>
  </si>
  <si>
    <t>CSC-032</t>
  </si>
  <si>
    <t>CSC-036</t>
  </si>
  <si>
    <t>CSC-042</t>
  </si>
  <si>
    <t>CSC-046</t>
  </si>
  <si>
    <t>CSC-052</t>
  </si>
  <si>
    <t>CSC-056</t>
  </si>
  <si>
    <t>CSC-060</t>
  </si>
  <si>
    <t>CSC-064</t>
  </si>
  <si>
    <t>REP #</t>
  </si>
  <si>
    <t>PLOT #</t>
  </si>
  <si>
    <t>ENTRY #</t>
  </si>
  <si>
    <t>ENTRY</t>
  </si>
  <si>
    <t>PHT</t>
  </si>
  <si>
    <t>BOLL</t>
  </si>
  <si>
    <t>NA</t>
  </si>
  <si>
    <t>K</t>
  </si>
  <si>
    <t>YLD</t>
  </si>
  <si>
    <t>GJHV 497</t>
  </si>
  <si>
    <t>GJHV 520</t>
  </si>
  <si>
    <t>GJHV 523</t>
  </si>
  <si>
    <t>CPD 1702</t>
  </si>
  <si>
    <t>GISV 319</t>
  </si>
  <si>
    <t>ARBB 1401</t>
  </si>
  <si>
    <t>LRA 5166</t>
  </si>
  <si>
    <t>GCOT 16</t>
  </si>
  <si>
    <t>RHC 1346</t>
  </si>
  <si>
    <t>GSHV 199</t>
  </si>
  <si>
    <t>RHH 1007</t>
  </si>
  <si>
    <t>BOLL/PLANT</t>
  </si>
  <si>
    <t>CSC 003</t>
  </si>
  <si>
    <t>CSC 004</t>
  </si>
  <si>
    <t>CSC 007</t>
  </si>
  <si>
    <t>CSC 008</t>
  </si>
  <si>
    <t>CSC 011</t>
  </si>
  <si>
    <t>CSC 012</t>
  </si>
  <si>
    <t>CSC 015</t>
  </si>
  <si>
    <t>CSC 016</t>
  </si>
  <si>
    <t>CSC 019</t>
  </si>
  <si>
    <t>CSC 020</t>
  </si>
  <si>
    <t>CSC 023</t>
  </si>
  <si>
    <t>CSC 024</t>
  </si>
  <si>
    <t>CSC 027</t>
  </si>
  <si>
    <t>CSC 028</t>
  </si>
  <si>
    <t>CSC 031</t>
  </si>
  <si>
    <t>CSC 032</t>
  </si>
  <si>
    <t>CSC 035</t>
  </si>
  <si>
    <t>CSC 041</t>
  </si>
  <si>
    <t>CSC 045</t>
  </si>
  <si>
    <t>CSC 051</t>
  </si>
  <si>
    <t>CSC 055</t>
  </si>
  <si>
    <t>CSC 059</t>
  </si>
  <si>
    <t>CSC 063</t>
  </si>
  <si>
    <t>GCOT 23</t>
  </si>
  <si>
    <t>CSC 036</t>
  </si>
  <si>
    <t>CSC 042</t>
  </si>
  <si>
    <t>CSC 046</t>
  </si>
  <si>
    <t>CSC 052</t>
  </si>
  <si>
    <t>CSC 056</t>
  </si>
  <si>
    <t>CSC 060</t>
  </si>
  <si>
    <t>CSC 064</t>
  </si>
  <si>
    <t>GBav 124</t>
  </si>
  <si>
    <t>GBav 131</t>
  </si>
  <si>
    <t>IC 371099</t>
  </si>
  <si>
    <t>GBhv 433/08</t>
  </si>
  <si>
    <t>GBhv 464/08</t>
  </si>
  <si>
    <t>GBav 120</t>
  </si>
  <si>
    <t>GCot 25</t>
  </si>
  <si>
    <t>GCot 23</t>
  </si>
  <si>
    <t>POT NO. 1</t>
  </si>
  <si>
    <t xml:space="preserve"> ENTRY NO. 1</t>
  </si>
  <si>
    <t>G Cot 23</t>
  </si>
  <si>
    <t>POT NO. 2</t>
  </si>
  <si>
    <t>POT NO. 3</t>
  </si>
  <si>
    <t>POT NO. 4</t>
  </si>
  <si>
    <t>POT NO. 5</t>
  </si>
  <si>
    <t>POT NO. 6</t>
  </si>
  <si>
    <t>POT NO. 7</t>
  </si>
  <si>
    <t>POT NO. 8</t>
  </si>
  <si>
    <t>POT NO. 9</t>
  </si>
  <si>
    <t>POT NO. 10</t>
  </si>
  <si>
    <t>POT NO. 11</t>
  </si>
  <si>
    <t>POT NO. 12</t>
  </si>
  <si>
    <t>POT NO. 13</t>
  </si>
  <si>
    <t>POT NO. 14</t>
  </si>
  <si>
    <t xml:space="preserve"> ENTRY NO. 2</t>
  </si>
  <si>
    <t xml:space="preserve"> ENTRY NO. 3</t>
  </si>
  <si>
    <t xml:space="preserve"> ENTRY NO. 4</t>
  </si>
  <si>
    <t>POT NO. 15</t>
  </si>
  <si>
    <t>POT NO. 16</t>
  </si>
  <si>
    <t>POT NO. 17</t>
  </si>
  <si>
    <t>POT NO. 18</t>
  </si>
  <si>
    <t>POT NO. 19</t>
  </si>
  <si>
    <t>POT NO. 20</t>
  </si>
  <si>
    <t>POT NO. 21</t>
  </si>
  <si>
    <t>POT NO. 22</t>
  </si>
  <si>
    <t>POT NO. 23</t>
  </si>
  <si>
    <t>POT NO. 24</t>
  </si>
  <si>
    <t>POT NO. 25</t>
  </si>
  <si>
    <t>POT NO. 26</t>
  </si>
  <si>
    <t>POT NO. 27</t>
  </si>
  <si>
    <t>POT NO. 28</t>
  </si>
  <si>
    <t>POT NO. 30</t>
  </si>
  <si>
    <t>POT NO. 31</t>
  </si>
  <si>
    <t>POT NO. 32</t>
  </si>
  <si>
    <t>POT NO. 33</t>
  </si>
  <si>
    <t>POT NO. 34</t>
  </si>
  <si>
    <t>POT NO. 35</t>
  </si>
  <si>
    <t>POT NO. 36</t>
  </si>
  <si>
    <t>POT NO. 37</t>
  </si>
  <si>
    <t>POT NO. 38</t>
  </si>
  <si>
    <t>POT NO. 39</t>
  </si>
  <si>
    <t>POT NO. 40</t>
  </si>
  <si>
    <t xml:space="preserve"> ENTRY NO. 5</t>
  </si>
  <si>
    <t xml:space="preserve"> ENTRY NO. 6</t>
  </si>
  <si>
    <t xml:space="preserve"> ENTRY NO. 7</t>
  </si>
  <si>
    <t xml:space="preserve"> ENTRY NO. 8</t>
  </si>
  <si>
    <t>POT NO. 29</t>
  </si>
  <si>
    <t>G Cot 25</t>
  </si>
  <si>
    <t>Border 2 row Gcot 23</t>
  </si>
  <si>
    <t>3m</t>
  </si>
  <si>
    <t>32b (Herbaceum)</t>
  </si>
  <si>
    <t>COTTON 32b</t>
  </si>
  <si>
    <t>REP # 3</t>
  </si>
  <si>
    <t>PLOT # 55</t>
  </si>
  <si>
    <t>PLOT # 56</t>
  </si>
  <si>
    <t>PLOT # 57</t>
  </si>
  <si>
    <t>PLOT # 58</t>
  </si>
  <si>
    <t>PLOT # 59</t>
  </si>
  <si>
    <t>PLOT # 33</t>
  </si>
  <si>
    <t>PLOT # 60</t>
  </si>
  <si>
    <t>PLOT # 34</t>
  </si>
  <si>
    <t>PLOT # 61</t>
  </si>
  <si>
    <t>PLOT # 35</t>
  </si>
  <si>
    <t>PLOT # 62</t>
  </si>
  <si>
    <t>PLOT # 36</t>
  </si>
  <si>
    <t>PLOT # 63</t>
  </si>
  <si>
    <t>PLOT # 37</t>
  </si>
  <si>
    <t>PLOT # 64</t>
  </si>
  <si>
    <t>PLOT # 38</t>
  </si>
  <si>
    <t>PLOT # 65</t>
  </si>
  <si>
    <t>PLOT # 39</t>
  </si>
  <si>
    <t>PLOT # 66</t>
  </si>
  <si>
    <t>PLOT # 40</t>
  </si>
  <si>
    <t>PLOT # 67</t>
  </si>
  <si>
    <t>PLOT # 41</t>
  </si>
  <si>
    <t>PLOT # 68</t>
  </si>
  <si>
    <t>PLOT # 42</t>
  </si>
  <si>
    <t>PLOT # 69</t>
  </si>
  <si>
    <t>PLOT # 43</t>
  </si>
  <si>
    <t>PLOT # 70</t>
  </si>
  <si>
    <t>PLOT # 44</t>
  </si>
  <si>
    <t>PLOT # 71</t>
  </si>
  <si>
    <t>PLOT # 45</t>
  </si>
  <si>
    <t>PLOT # 72</t>
  </si>
  <si>
    <t>PLOT # 46</t>
  </si>
  <si>
    <t>PLOT # 73</t>
  </si>
  <si>
    <t>PLOT # 47</t>
  </si>
  <si>
    <t>PLOT # 74</t>
  </si>
  <si>
    <t>PLOT # 48</t>
  </si>
  <si>
    <t>PLOT # 75</t>
  </si>
  <si>
    <t>PLOT # 49</t>
  </si>
  <si>
    <t>PLOT # 76</t>
  </si>
  <si>
    <t>PLOT # 50</t>
  </si>
  <si>
    <t>PLOT # 77</t>
  </si>
  <si>
    <t>PLOT # 51</t>
  </si>
  <si>
    <t>PLOT # 78</t>
  </si>
  <si>
    <t>PLOT # 52</t>
  </si>
  <si>
    <t>PLOT # 53</t>
  </si>
  <si>
    <t>PLOT # 54</t>
  </si>
  <si>
    <t>22 a/b (Arboreum)</t>
  </si>
  <si>
    <t>COTTON 22 a/b</t>
  </si>
  <si>
    <t>GBav 109</t>
  </si>
  <si>
    <t>CNA 375</t>
  </si>
  <si>
    <t>Plot No. 1</t>
  </si>
  <si>
    <t>Plot No. 2</t>
  </si>
  <si>
    <t>Plot No. 3</t>
  </si>
  <si>
    <t>Plot No. 4</t>
  </si>
  <si>
    <t>Plot No. 5</t>
  </si>
  <si>
    <t>Plot No. 6</t>
  </si>
  <si>
    <t>Plot No. 7</t>
  </si>
  <si>
    <t>Plot No. 8</t>
  </si>
  <si>
    <t>Plot No. 9</t>
  </si>
  <si>
    <t>Plot No. 10</t>
  </si>
  <si>
    <t>Plot No. 11</t>
  </si>
  <si>
    <t>Plot No. 12</t>
  </si>
  <si>
    <t>Plot No. 13</t>
  </si>
  <si>
    <t>Plot No. 14</t>
  </si>
  <si>
    <t>Plot No. 15</t>
  </si>
  <si>
    <t>Plot No. 16</t>
  </si>
  <si>
    <t>Plot No. 17</t>
  </si>
  <si>
    <t>Plot No. 18</t>
  </si>
  <si>
    <t>Plot No. 19</t>
  </si>
  <si>
    <t>Plot No. 20</t>
  </si>
  <si>
    <t>Plot No. 21</t>
  </si>
  <si>
    <t>Plot No. 22</t>
  </si>
  <si>
    <t>Plot No. 23</t>
  </si>
  <si>
    <t>Plot No. 24</t>
  </si>
  <si>
    <r>
      <t>F</t>
    </r>
    <r>
      <rPr>
        <b/>
        <vertAlign val="subscript"/>
        <sz val="26"/>
        <color theme="1"/>
        <rFont val="Times New Roman"/>
        <family val="1"/>
      </rPr>
      <t>1</t>
    </r>
    <r>
      <rPr>
        <b/>
        <sz val="26"/>
        <color theme="1"/>
        <rFont val="Times New Roman"/>
        <family val="1"/>
      </rPr>
      <t xml:space="preserve"> Hybrid</t>
    </r>
  </si>
  <si>
    <t>Lay Out : Cotton Micro-Plot Trial  DOS 21/06/2016</t>
  </si>
  <si>
    <t>Name of the trial</t>
  </si>
  <si>
    <t>:</t>
  </si>
  <si>
    <t xml:space="preserve">Micro-plot </t>
  </si>
  <si>
    <t>date of sowing</t>
  </si>
  <si>
    <t>Design</t>
  </si>
  <si>
    <t>RBD</t>
  </si>
  <si>
    <t>No of Entries</t>
  </si>
  <si>
    <t>Replication</t>
  </si>
  <si>
    <t xml:space="preserve">Tretment </t>
  </si>
  <si>
    <t>8 EC &amp; 16 EC</t>
  </si>
  <si>
    <t>Gross Plot size</t>
  </si>
  <si>
    <t>2.0 m x 1.2 m</t>
  </si>
  <si>
    <t>No of rows per plot</t>
  </si>
  <si>
    <t>No. of dibbles/row</t>
  </si>
  <si>
    <t>Poly house</t>
  </si>
  <si>
    <t>Lysimeters</t>
  </si>
  <si>
    <t>Compost Pit</t>
  </si>
  <si>
    <t>Maize field</t>
  </si>
  <si>
    <t>AR-1</t>
  </si>
  <si>
    <t>AR-5</t>
  </si>
  <si>
    <t>AR-4</t>
  </si>
  <si>
    <t>AR-3</t>
  </si>
  <si>
    <t>AR-2</t>
  </si>
  <si>
    <t>AR-10</t>
  </si>
  <si>
    <t>AR-9</t>
  </si>
  <si>
    <t>AR-8</t>
  </si>
  <si>
    <t>AR-7</t>
  </si>
  <si>
    <t>AR-6</t>
  </si>
  <si>
    <t>AR-15</t>
  </si>
  <si>
    <t>AR-14</t>
  </si>
  <si>
    <t>AR-13</t>
  </si>
  <si>
    <t>AR-12</t>
  </si>
  <si>
    <t>AR-11</t>
  </si>
  <si>
    <t>AR-20</t>
  </si>
  <si>
    <t>AR-19</t>
  </si>
  <si>
    <t>AR-18</t>
  </si>
  <si>
    <t>AR-17</t>
  </si>
  <si>
    <t>AR-16</t>
  </si>
  <si>
    <t>AR-21</t>
  </si>
  <si>
    <t>AR-25</t>
  </si>
  <si>
    <t>AR-24</t>
  </si>
  <si>
    <t>AR-23</t>
  </si>
  <si>
    <t>AR-22</t>
  </si>
  <si>
    <t>AR-30</t>
  </si>
  <si>
    <t>AR-29</t>
  </si>
  <si>
    <t>AR-28</t>
  </si>
  <si>
    <t>AR-27</t>
  </si>
  <si>
    <t>AR-26</t>
  </si>
  <si>
    <t>AR-35</t>
  </si>
  <si>
    <t>AR-34</t>
  </si>
  <si>
    <t>AR-33</t>
  </si>
  <si>
    <t>AR-32</t>
  </si>
  <si>
    <t>AR-31</t>
  </si>
  <si>
    <t>AR-40</t>
  </si>
  <si>
    <t>AR-39</t>
  </si>
  <si>
    <t>AR-38</t>
  </si>
  <si>
    <t>AR-37</t>
  </si>
  <si>
    <t>AR-36</t>
  </si>
  <si>
    <t>AR-41</t>
  </si>
  <si>
    <t>AR-45</t>
  </si>
  <si>
    <t>AR-44</t>
  </si>
  <si>
    <t>AR-43</t>
  </si>
  <si>
    <t>AR-42</t>
  </si>
  <si>
    <t>AR-50</t>
  </si>
  <si>
    <t>AR-55</t>
  </si>
  <si>
    <t>AR-49</t>
  </si>
  <si>
    <t>AR-48</t>
  </si>
  <si>
    <t>AR-47</t>
  </si>
  <si>
    <t>AR-46</t>
  </si>
  <si>
    <t>AR-54</t>
  </si>
  <si>
    <t>AR-53</t>
  </si>
  <si>
    <t>AR-52</t>
  </si>
  <si>
    <t>AR-51</t>
  </si>
  <si>
    <t xml:space="preserve">1 Row Border G Cot 19 ( LC Entry No. 857 From 2016-17 22b trial) </t>
  </si>
  <si>
    <t xml:space="preserve">2 Row Border AKA-7 ( ZC Entry No. 862 From 2016-17 22b trial) </t>
  </si>
  <si>
    <t>Spacing</t>
  </si>
  <si>
    <t>120 cm x 45 cm</t>
  </si>
  <si>
    <t xml:space="preserve">Prvious crop </t>
  </si>
  <si>
    <t>Fallow</t>
  </si>
  <si>
    <t>Boundary</t>
  </si>
  <si>
    <t>Farm Raod</t>
  </si>
  <si>
    <t>Breeding Block</t>
  </si>
  <si>
    <t>Block 3</t>
  </si>
  <si>
    <t>Arboreum advancement</t>
  </si>
  <si>
    <t>3 m x 2.4 m</t>
  </si>
  <si>
    <t>No of rows per entry</t>
  </si>
  <si>
    <t>S11 (3m)</t>
  </si>
  <si>
    <t>S10  (3m)</t>
  </si>
  <si>
    <t>S9  (3m)</t>
  </si>
  <si>
    <t>S8 (3m)</t>
  </si>
  <si>
    <t>S7 (3m)</t>
  </si>
  <si>
    <t>S6 (3m)</t>
  </si>
  <si>
    <t>S5 (3m)</t>
  </si>
  <si>
    <t>S4 (3m)</t>
  </si>
  <si>
    <t>S3 (3m)</t>
  </si>
  <si>
    <t>S2 (3m)</t>
  </si>
  <si>
    <t>S1 (3m)</t>
  </si>
  <si>
    <t>Lay Out of Block 4 : Arboreum advancement (2 rows/entry- total 13 rows)</t>
  </si>
  <si>
    <t>HB-2</t>
  </si>
  <si>
    <t>3 m x 3.6 m</t>
  </si>
  <si>
    <t>CSB-A-1-1-1</t>
  </si>
  <si>
    <t>CSB-A-1-2-1</t>
  </si>
  <si>
    <t>CSB-A-1-3-1</t>
  </si>
  <si>
    <t>CSB-A-1-4-1</t>
  </si>
  <si>
    <t>CSB-A-1-5-1</t>
  </si>
  <si>
    <t>CSB-A-2-2-1</t>
  </si>
  <si>
    <t>CSB-A-2-3-1</t>
  </si>
  <si>
    <t>CSB-A-2-4-1</t>
  </si>
  <si>
    <t>CSB-A-2-5-1</t>
  </si>
  <si>
    <t>CSB-A-2-5-3</t>
  </si>
  <si>
    <t>CSB-A-3-1-1</t>
  </si>
  <si>
    <t>CSB-A-3-2-1</t>
  </si>
  <si>
    <t>CSB-A-3-3-1</t>
  </si>
  <si>
    <t>CSB-A-3-4-1</t>
  </si>
  <si>
    <t>CSB-A-3-5-1</t>
  </si>
  <si>
    <t>CSB-B-1-1-1</t>
  </si>
  <si>
    <t>CSB-B-1-4-1</t>
  </si>
  <si>
    <t>CSB-B-1-5-1</t>
  </si>
  <si>
    <t>CSB-B-1-5-3</t>
  </si>
  <si>
    <t>CSB-B-1-5-5</t>
  </si>
  <si>
    <t>CSB-B-2-1-1</t>
  </si>
  <si>
    <t>CSB-B-2-3-1</t>
  </si>
  <si>
    <t>CSB-B-2-4-1</t>
  </si>
  <si>
    <t>CSB-B-2-5-1</t>
  </si>
  <si>
    <t>CSB-B-2-5-3</t>
  </si>
  <si>
    <t>CSB-B-3-1-1</t>
  </si>
  <si>
    <t>CSB-B-3-2-1</t>
  </si>
  <si>
    <t>CSB-B-3-3-1</t>
  </si>
  <si>
    <t>CSB-B-3-4-1</t>
  </si>
  <si>
    <t>CSB-B-3-5-1</t>
  </si>
  <si>
    <t>CSB-C-1-1-1</t>
  </si>
  <si>
    <t>CSB-C-1-2-1</t>
  </si>
  <si>
    <t>CSB-C-1-3-1</t>
  </si>
  <si>
    <t>CSB-C-1-4-1</t>
  </si>
  <si>
    <t>CSB-C-1-5-1</t>
  </si>
  <si>
    <t>CSB-C-2-1-1</t>
  </si>
  <si>
    <t>CSB-C-2-2-1</t>
  </si>
  <si>
    <t>CSB-C-2-3-3</t>
  </si>
  <si>
    <t>CSB-C-2-4-1</t>
  </si>
  <si>
    <t>CSB-C-2-5-1</t>
  </si>
  <si>
    <t>CSB-C-3-1-1</t>
  </si>
  <si>
    <t>CSB-C-3-2-1</t>
  </si>
  <si>
    <t>CSB-C-3-3-1</t>
  </si>
  <si>
    <t>CSB-C-3-4-1</t>
  </si>
  <si>
    <t>CSB-C-3-5-1</t>
  </si>
  <si>
    <t>CSB-D-1-1-1</t>
  </si>
  <si>
    <t>CSB-D-1-2-1</t>
  </si>
  <si>
    <t>CSB-D-1-3-1</t>
  </si>
  <si>
    <t>CSB-D-1-4-1</t>
  </si>
  <si>
    <t>CSB-D-1-5-1</t>
  </si>
  <si>
    <t>CSB-D-2-1-1</t>
  </si>
  <si>
    <t>CSB-D-2-2-1</t>
  </si>
  <si>
    <t>CSB-D-2-3-1</t>
  </si>
  <si>
    <t>CSB-D-2-4-1</t>
  </si>
  <si>
    <t>CSB-D-2-5-1</t>
  </si>
  <si>
    <t>CSB-D-3-1-1</t>
  </si>
  <si>
    <t>AR-56</t>
  </si>
  <si>
    <t>CSB-D-3-2-1</t>
  </si>
  <si>
    <t>AR-57</t>
  </si>
  <si>
    <t>CSB-D-3-3-1</t>
  </si>
  <si>
    <t>AR-58</t>
  </si>
  <si>
    <t>CSB-D-3-4-1</t>
  </si>
  <si>
    <t>AR-59</t>
  </si>
  <si>
    <t>CSB-D-3-5-1</t>
  </si>
  <si>
    <t>AR-60</t>
  </si>
  <si>
    <t>CSB-D-4-1-1</t>
  </si>
  <si>
    <t>AR-61</t>
  </si>
  <si>
    <t>CSB-D-4-2-1</t>
  </si>
  <si>
    <t>AR-62</t>
  </si>
  <si>
    <t>CSB-D-4-3-1</t>
  </si>
  <si>
    <t>AR-63</t>
  </si>
  <si>
    <t>CSB-D-4-4-1</t>
  </si>
  <si>
    <t>AR-64</t>
  </si>
  <si>
    <t>CSB-D-4-5-1</t>
  </si>
  <si>
    <t>AR-65</t>
  </si>
  <si>
    <t>CSB-E-1-1-1</t>
  </si>
  <si>
    <t>AR-66</t>
  </si>
  <si>
    <t>CSB-E-1-2-1</t>
  </si>
  <si>
    <t>AR-67</t>
  </si>
  <si>
    <t>CSB-E-1-3-1</t>
  </si>
  <si>
    <t>AR-68</t>
  </si>
  <si>
    <t>CSB-E-1-4-1</t>
  </si>
  <si>
    <t>AR-69</t>
  </si>
  <si>
    <t>CSB-E-1-5-1</t>
  </si>
  <si>
    <t>AR-70</t>
  </si>
  <si>
    <t>CSB-E-2-1-1</t>
  </si>
  <si>
    <t>AR-71</t>
  </si>
  <si>
    <t>CSB-E-2-1-3</t>
  </si>
  <si>
    <t>AR-72</t>
  </si>
  <si>
    <t>CSB-E-2-2-1</t>
  </si>
  <si>
    <t>AR-73</t>
  </si>
  <si>
    <t>CSB-E-2-2-3</t>
  </si>
  <si>
    <t>AR-74</t>
  </si>
  <si>
    <t>CSB-E-2-2-5</t>
  </si>
  <si>
    <t>AR-75</t>
  </si>
  <si>
    <t>CSB-E-2-2-7</t>
  </si>
  <si>
    <t>AR-76</t>
  </si>
  <si>
    <t>One row Border/ 2m path</t>
  </si>
  <si>
    <t>CSC-043</t>
  </si>
  <si>
    <t>CSC-047</t>
  </si>
  <si>
    <t>CSC-049</t>
  </si>
  <si>
    <t>CSC-053</t>
  </si>
  <si>
    <t>CSC-057</t>
  </si>
  <si>
    <t>CSC-061</t>
  </si>
  <si>
    <t>CSC-065</t>
  </si>
  <si>
    <t>CSC-067</t>
  </si>
  <si>
    <t>SURAJ (11)</t>
  </si>
  <si>
    <t>GSHV 199 (10)</t>
  </si>
  <si>
    <t>RHC 1346 (9)</t>
  </si>
  <si>
    <t>GCOT 16 (8)</t>
  </si>
  <si>
    <t>LRA 5166 (7)</t>
  </si>
  <si>
    <t>ARBB 1401 (6)</t>
  </si>
  <si>
    <t>GISV 319 (5)</t>
  </si>
  <si>
    <t>CPD 1702 (4)</t>
  </si>
  <si>
    <t>GJHV 523 (3)</t>
  </si>
  <si>
    <t>GJHV 520 (2)</t>
  </si>
  <si>
    <t>GJHV 497 (1)</t>
  </si>
  <si>
    <t>GJHV 523 (22)</t>
  </si>
  <si>
    <t>ARBB 1401 (21)</t>
  </si>
  <si>
    <t>GJHV 497 (20)</t>
  </si>
  <si>
    <t>GISV 319 (19)</t>
  </si>
  <si>
    <t>GCOT 16 (18)</t>
  </si>
  <si>
    <t>CPD 1702 (17)</t>
  </si>
  <si>
    <t>LRA 5166 (16)</t>
  </si>
  <si>
    <t>GSHV 199 (15)</t>
  </si>
  <si>
    <t>SURAJ (14)</t>
  </si>
  <si>
    <t>RHC 1346 (13)</t>
  </si>
  <si>
    <t>GJHV 520 (12)</t>
  </si>
  <si>
    <t>GJHV 497 (33)</t>
  </si>
  <si>
    <t>GJHV 520 (32)</t>
  </si>
  <si>
    <t>GJHV 523 (31)</t>
  </si>
  <si>
    <t>CPD 1702 (30)</t>
  </si>
  <si>
    <t>GISV 319 (29)</t>
  </si>
  <si>
    <t>ARBB 1401 (28)</t>
  </si>
  <si>
    <t>LRA 5166 (27)</t>
  </si>
  <si>
    <t>GCOT 16 (26)</t>
  </si>
  <si>
    <t>RHC 1346 (25)</t>
  </si>
  <si>
    <t>GSHV 199 (24)</t>
  </si>
  <si>
    <t>SURAJ (23)</t>
  </si>
  <si>
    <t>CSC-069</t>
  </si>
  <si>
    <t xml:space="preserve"> (B)</t>
  </si>
  <si>
    <t xml:space="preserve">CSC-053 </t>
  </si>
  <si>
    <t>(4)</t>
  </si>
  <si>
    <t xml:space="preserve">CSC-057 </t>
  </si>
  <si>
    <t xml:space="preserve">CSC-061 </t>
  </si>
  <si>
    <t xml:space="preserve">CSC-065  </t>
  </si>
  <si>
    <t xml:space="preserve">CSC-067 </t>
  </si>
  <si>
    <t xml:space="preserve">CSC-065 </t>
  </si>
  <si>
    <t xml:space="preserve">CSC-069 </t>
  </si>
  <si>
    <t>(30)</t>
  </si>
  <si>
    <t>(29)</t>
  </si>
  <si>
    <t>(25)</t>
  </si>
  <si>
    <t>(26)</t>
  </si>
  <si>
    <t>(27)</t>
  </si>
  <si>
    <t>(28)</t>
  </si>
  <si>
    <t>(1)</t>
  </si>
  <si>
    <t>(2)</t>
  </si>
  <si>
    <t>(3)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</si>
  <si>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</si>
  <si>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</si>
  <si>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</si>
  <si>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</si>
  <si>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</si>
  <si>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</si>
  <si>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</si>
  <si>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</si>
  <si>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</si>
  <si>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</si>
  <si>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</si>
  <si>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</si>
  <si>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</si>
  <si>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</si>
  <si>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</si>
  <si>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</si>
  <si>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</si>
  <si>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</si>
  <si>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</si>
  <si>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</si>
  <si>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Farm Road</t>
  </si>
  <si>
    <t>HB-2 advancement, 2 rows per entry (eight strips of 3 m)</t>
  </si>
  <si>
    <t>Block 1</t>
  </si>
  <si>
    <t>Lay Out of Block 2 : Herbaceum PYT (2 rows/entry- total 13 rows) +PHY 1B (11 entry)</t>
  </si>
  <si>
    <t>PHY 1B Three Strips of 3 m (1 row/entry)</t>
  </si>
  <si>
    <t>EC2</t>
  </si>
  <si>
    <t>ECe</t>
  </si>
  <si>
    <t>pH</t>
  </si>
  <si>
    <t>MAX</t>
  </si>
  <si>
    <t>MIN</t>
  </si>
  <si>
    <t>K/Na ratio BT</t>
  </si>
  <si>
    <t>Na mmol/g dw BT</t>
  </si>
  <si>
    <t>K mmol/g dw BT</t>
  </si>
  <si>
    <t>K/Na ratio AT</t>
  </si>
  <si>
    <t>Na mmol/g dw AT</t>
  </si>
  <si>
    <t>K mmol/g dw AT</t>
  </si>
  <si>
    <t>Average</t>
  </si>
  <si>
    <t>HB-3</t>
  </si>
  <si>
    <t>Block 2</t>
  </si>
  <si>
    <t>Block 4</t>
  </si>
  <si>
    <t>CSC-001</t>
  </si>
  <si>
    <t>(31)</t>
  </si>
  <si>
    <t>(32)</t>
  </si>
  <si>
    <t>(33)</t>
  </si>
  <si>
    <t xml:space="preserve"> (36)</t>
  </si>
  <si>
    <t>(35)</t>
  </si>
  <si>
    <t>(34)</t>
  </si>
  <si>
    <t>CSC-005</t>
  </si>
  <si>
    <t>CSC-009</t>
  </si>
  <si>
    <t>CSC-013</t>
  </si>
  <si>
    <t xml:space="preserve">CSC-017 </t>
  </si>
  <si>
    <t xml:space="preserve">CSC-021  </t>
  </si>
  <si>
    <t>CSC-025</t>
  </si>
  <si>
    <t>CSC-029</t>
  </si>
  <si>
    <t xml:space="preserve">CSC-033 </t>
  </si>
  <si>
    <t>CSC-037</t>
  </si>
  <si>
    <t>CSC-039</t>
  </si>
  <si>
    <t>1 Row Border</t>
  </si>
  <si>
    <t>No Border (12 strips)* 12th strip small</t>
  </si>
  <si>
    <t>Lay Out of Block 3 : Herbaceum PYT (3 rows/entry)</t>
  </si>
  <si>
    <t xml:space="preserve">Filler </t>
  </si>
  <si>
    <t>Filler</t>
  </si>
  <si>
    <t>6m</t>
  </si>
  <si>
    <t xml:space="preserve">                   2 Row Empty</t>
  </si>
  <si>
    <t>2 Row Border G Cot 23</t>
  </si>
  <si>
    <t>6 Row Border G Cot 23</t>
  </si>
  <si>
    <t>901 (1)</t>
  </si>
  <si>
    <t>902 (2)</t>
  </si>
  <si>
    <t>903 (3)</t>
  </si>
  <si>
    <t>904 (4)</t>
  </si>
  <si>
    <t>905 (5)</t>
  </si>
  <si>
    <t>906 (6)</t>
  </si>
  <si>
    <t>907 (7)</t>
  </si>
  <si>
    <t>908 (8)</t>
  </si>
  <si>
    <t>909 (9)</t>
  </si>
  <si>
    <t>910 (10)</t>
  </si>
  <si>
    <t>911 (11)</t>
  </si>
  <si>
    <t>912 (12)</t>
  </si>
  <si>
    <t>913 (13)</t>
  </si>
  <si>
    <t>914 (14)</t>
  </si>
  <si>
    <t>915 (15)</t>
  </si>
  <si>
    <t>916 (16)</t>
  </si>
  <si>
    <t>917 (17)</t>
  </si>
  <si>
    <t>918 (18)</t>
  </si>
  <si>
    <t>919 (19)</t>
  </si>
  <si>
    <t>920 (20)</t>
  </si>
  <si>
    <t>921 (21)</t>
  </si>
  <si>
    <t>922 (22)</t>
  </si>
  <si>
    <t>923 (23)</t>
  </si>
  <si>
    <t>924 (24)</t>
  </si>
  <si>
    <t>925 (25)</t>
  </si>
  <si>
    <t>926 (26)</t>
  </si>
  <si>
    <t>927 (27)</t>
  </si>
  <si>
    <t>910 (28)</t>
  </si>
  <si>
    <t>922 (29)</t>
  </si>
  <si>
    <t>916 (30)</t>
  </si>
  <si>
    <t>906 (31)</t>
  </si>
  <si>
    <t>903 (32)</t>
  </si>
  <si>
    <t>919 (33)</t>
  </si>
  <si>
    <t>924 (34)</t>
  </si>
  <si>
    <t>911 (35)</t>
  </si>
  <si>
    <t>917 (36)</t>
  </si>
  <si>
    <t>904 (37)</t>
  </si>
  <si>
    <t>901 (38)</t>
  </si>
  <si>
    <t>AICRP Trial 32b and 22b</t>
  </si>
  <si>
    <t>6 m x 2.4 m</t>
  </si>
  <si>
    <t>27 in 32 b and 10 in 22b</t>
  </si>
  <si>
    <t>22 b R3</t>
  </si>
  <si>
    <t>32 b R1</t>
  </si>
  <si>
    <t>32 b R2</t>
  </si>
  <si>
    <t>32 b R3</t>
  </si>
  <si>
    <t>22 b R1</t>
  </si>
  <si>
    <t>22 b R2</t>
  </si>
  <si>
    <t>Farm Shed</t>
  </si>
  <si>
    <t>913 (39)</t>
  </si>
  <si>
    <t>908 (40)</t>
  </si>
  <si>
    <t>926 (41)</t>
  </si>
  <si>
    <t>907 (42)</t>
  </si>
  <si>
    <t>918 (43)</t>
  </si>
  <si>
    <t>925 (44)</t>
  </si>
  <si>
    <t>923 (45)</t>
  </si>
  <si>
    <t>905 (46)</t>
  </si>
  <si>
    <t>920 (47)</t>
  </si>
  <si>
    <t>912 (48)</t>
  </si>
  <si>
    <t>902 (49)</t>
  </si>
  <si>
    <t>914 (50)</t>
  </si>
  <si>
    <t>909 (51)</t>
  </si>
  <si>
    <t>921 (52)</t>
  </si>
  <si>
    <t>915 (53)</t>
  </si>
  <si>
    <t>927 (54)</t>
  </si>
  <si>
    <t>927 (55)</t>
  </si>
  <si>
    <t>926 (56)</t>
  </si>
  <si>
    <t>925 (57)</t>
  </si>
  <si>
    <t>924 (58)</t>
  </si>
  <si>
    <t>923 (59)</t>
  </si>
  <si>
    <t>922 (60)</t>
  </si>
  <si>
    <t>921 (61)</t>
  </si>
  <si>
    <t>920 (62)</t>
  </si>
  <si>
    <t>919 (63)</t>
  </si>
  <si>
    <t>918 (64)</t>
  </si>
  <si>
    <t>917 (65)</t>
  </si>
  <si>
    <t>916 (66)</t>
  </si>
  <si>
    <t>915 (67)</t>
  </si>
  <si>
    <t>914 (68)</t>
  </si>
  <si>
    <t>913 (69)</t>
  </si>
  <si>
    <t>912 (70)</t>
  </si>
  <si>
    <t>911 (71)</t>
  </si>
  <si>
    <t>910 (72)</t>
  </si>
  <si>
    <t>909 (73)</t>
  </si>
  <si>
    <t>908 (74)</t>
  </si>
  <si>
    <t>907 (75)</t>
  </si>
  <si>
    <t>906 (76)</t>
  </si>
  <si>
    <t>905 (77)</t>
  </si>
  <si>
    <t>904 (78)</t>
  </si>
  <si>
    <t>903 (79)</t>
  </si>
  <si>
    <t>901 (81)</t>
  </si>
  <si>
    <t>902 (80)</t>
  </si>
  <si>
    <t>Lay Out of Main Breeding block : AICRP Trial 32b and 22b and  arboreum advancement (54 rows)</t>
  </si>
  <si>
    <t>971 (1)</t>
  </si>
  <si>
    <t>972 (2)</t>
  </si>
  <si>
    <t>973 (3)</t>
  </si>
  <si>
    <t>974 (4)</t>
  </si>
  <si>
    <t>975 (5)</t>
  </si>
  <si>
    <t>976 (6)</t>
  </si>
  <si>
    <t>977 (7)</t>
  </si>
  <si>
    <t>978 (8)</t>
  </si>
  <si>
    <t>979 (9)</t>
  </si>
  <si>
    <t>980 (10)</t>
  </si>
  <si>
    <t>976 (11)</t>
  </si>
  <si>
    <t>978 (12)</t>
  </si>
  <si>
    <t>971 (13)</t>
  </si>
  <si>
    <t>975 (14)</t>
  </si>
  <si>
    <t>973 (15)</t>
  </si>
  <si>
    <t>972 (16)</t>
  </si>
  <si>
    <t>980 (17)</t>
  </si>
  <si>
    <t>974 (18)</t>
  </si>
  <si>
    <t>979 (19)</t>
  </si>
  <si>
    <t>977 (20)</t>
  </si>
  <si>
    <t>980 (21)</t>
  </si>
  <si>
    <t>979 (22)</t>
  </si>
  <si>
    <t>978 (23)</t>
  </si>
  <si>
    <t>977 (24)</t>
  </si>
  <si>
    <t>976 (25)</t>
  </si>
  <si>
    <t>975 (26)</t>
  </si>
  <si>
    <t>974 (27)</t>
  </si>
  <si>
    <t>973 (28)</t>
  </si>
  <si>
    <t>972 (29)</t>
  </si>
  <si>
    <t>971 (30)</t>
  </si>
  <si>
    <t>CSC-017</t>
  </si>
  <si>
    <t>CSC-021</t>
  </si>
  <si>
    <t>CSC-033</t>
  </si>
  <si>
    <t>1st picking</t>
  </si>
  <si>
    <t>single selected plant</t>
  </si>
  <si>
    <t>Plot Yield</t>
  </si>
  <si>
    <t>ANOVA</t>
  </si>
  <si>
    <t>Treatments</t>
  </si>
  <si>
    <t xml:space="preserve">SOURCE </t>
  </si>
  <si>
    <t>d.f.</t>
  </si>
  <si>
    <t>S.S.</t>
  </si>
  <si>
    <t>M.S.</t>
  </si>
  <si>
    <t>cal-f</t>
  </si>
  <si>
    <t>table f (0.05)</t>
  </si>
  <si>
    <t>Interpretation</t>
  </si>
  <si>
    <t>table f (0.01)</t>
  </si>
  <si>
    <t>PROB&gt;F</t>
  </si>
  <si>
    <t>Replications</t>
  </si>
  <si>
    <t>Grand Total</t>
  </si>
  <si>
    <t>Genotype</t>
  </si>
  <si>
    <t>Mean</t>
  </si>
  <si>
    <t xml:space="preserve">Error </t>
  </si>
  <si>
    <t>Correction Factor</t>
  </si>
  <si>
    <t>total</t>
  </si>
  <si>
    <t>Standard Dev</t>
  </si>
  <si>
    <t>standard error Mean</t>
  </si>
  <si>
    <t>CD (.05)</t>
  </si>
  <si>
    <t>CD (1%)</t>
  </si>
  <si>
    <t xml:space="preserve">CV % </t>
  </si>
  <si>
    <t>REP-I</t>
  </si>
  <si>
    <t>REP-II</t>
  </si>
  <si>
    <t>REP-III</t>
  </si>
  <si>
    <t xml:space="preserve">Total </t>
  </si>
  <si>
    <t>S.E.</t>
  </si>
  <si>
    <t>CV</t>
  </si>
  <si>
    <t>SEm</t>
  </si>
  <si>
    <t>SEd</t>
  </si>
  <si>
    <t>CD (0.05)</t>
  </si>
  <si>
    <t>CD (0.01)</t>
  </si>
  <si>
    <t>Vg</t>
  </si>
  <si>
    <t>Vp</t>
  </si>
  <si>
    <t>sqr of vg</t>
  </si>
  <si>
    <t>sqr of vp</t>
  </si>
  <si>
    <t>Ve</t>
  </si>
  <si>
    <t>sqr of ve</t>
  </si>
  <si>
    <t>gcv</t>
  </si>
  <si>
    <t>pcv</t>
  </si>
  <si>
    <t>ecv</t>
  </si>
  <si>
    <t>h</t>
  </si>
  <si>
    <t>GA</t>
  </si>
  <si>
    <t>GA % of mean</t>
  </si>
  <si>
    <t>Positive</t>
  </si>
  <si>
    <t>Negative</t>
  </si>
  <si>
    <t>Total</t>
  </si>
  <si>
    <t>CSC 001</t>
  </si>
  <si>
    <t>CSC 009</t>
  </si>
  <si>
    <t>CSC 017</t>
  </si>
  <si>
    <t>CSC 025</t>
  </si>
  <si>
    <t>CSC 057</t>
  </si>
  <si>
    <t>CSC 067</t>
  </si>
  <si>
    <t>CSC 069</t>
  </si>
  <si>
    <t>UHML (mm)</t>
  </si>
  <si>
    <t>UI</t>
  </si>
  <si>
    <r>
      <t>MIC (</t>
    </r>
    <r>
      <rPr>
        <sz val="11"/>
        <color theme="1"/>
        <rFont val="Calibri"/>
        <family val="2"/>
      </rPr>
      <t>µgm /inch</t>
    </r>
  </si>
  <si>
    <t>Tenacity g/tex</t>
  </si>
  <si>
    <t>Elongation %</t>
  </si>
  <si>
    <t>PYT trial Name</t>
  </si>
  <si>
    <t>% superiority over check</t>
  </si>
  <si>
    <t>Pedigree</t>
  </si>
  <si>
    <t>Generation</t>
  </si>
  <si>
    <r>
      <t>F</t>
    </r>
    <r>
      <rPr>
        <vertAlign val="subscript"/>
        <sz val="11"/>
        <color theme="1"/>
        <rFont val="Calibri"/>
        <family val="2"/>
        <scheme val="minor"/>
      </rPr>
      <t>7</t>
    </r>
  </si>
  <si>
    <t>GShv 451/08 x GBhv 290</t>
  </si>
  <si>
    <t>GBhv 291 x GShv 297/07</t>
  </si>
  <si>
    <t>G Cot 23 x GShv 378/05</t>
  </si>
  <si>
    <t>GBhv 287 x GShv 451/08</t>
  </si>
  <si>
    <t>Gshv 297/07 x GBhv 290</t>
  </si>
  <si>
    <t>Gshv 297/07 x GShv 273/07</t>
  </si>
  <si>
    <t>CSB-1-1-1-2-1</t>
  </si>
  <si>
    <t>CSB-2-1-2-1-1</t>
  </si>
  <si>
    <t>CSB-3-1-4-1-1</t>
  </si>
  <si>
    <t>CSB-5-1-3-1-1</t>
  </si>
  <si>
    <t>CSB-8-1-8-1-1</t>
  </si>
  <si>
    <t>CSB-10-1-2-5-1</t>
  </si>
  <si>
    <t>CSB-10-1-4-1-1</t>
  </si>
  <si>
    <t>K/Na Ratio</t>
  </si>
  <si>
    <t>SCY (Kg/ha) 2016-17</t>
  </si>
  <si>
    <t>Salt tolerant Check</t>
  </si>
  <si>
    <t>SCY (Kg/ha) 2017-18</t>
  </si>
  <si>
    <t>Seed</t>
  </si>
  <si>
    <t>lint</t>
  </si>
  <si>
    <t>Ginning %</t>
  </si>
  <si>
    <t>BOLL1</t>
  </si>
  <si>
    <t>BOLL2</t>
  </si>
  <si>
    <t>BOLL3</t>
  </si>
  <si>
    <t>Boll No</t>
  </si>
  <si>
    <t>No of bolls/Plant</t>
  </si>
  <si>
    <t>Bolls/plant</t>
  </si>
  <si>
    <t>20 boll wt</t>
  </si>
  <si>
    <t>BOLL wt</t>
  </si>
  <si>
    <t>Boll wt</t>
  </si>
  <si>
    <t>20boo wt</t>
  </si>
  <si>
    <t>boll wt</t>
  </si>
  <si>
    <t>p1</t>
  </si>
  <si>
    <t>p2</t>
  </si>
  <si>
    <t>p3</t>
  </si>
  <si>
    <t>plant ht</t>
  </si>
  <si>
    <t>Plant height</t>
  </si>
  <si>
    <t>na</t>
  </si>
  <si>
    <t>k</t>
  </si>
  <si>
    <t>k/na</t>
  </si>
  <si>
    <t>k/NA</t>
  </si>
  <si>
    <t>Code</t>
  </si>
  <si>
    <t>Plant height (cm)</t>
  </si>
  <si>
    <t>--</t>
  </si>
  <si>
    <t>MIC (µgm /inch</t>
  </si>
  <si>
    <r>
      <t>F</t>
    </r>
    <r>
      <rPr>
        <vertAlign val="subscript"/>
        <sz val="14"/>
        <color theme="1"/>
        <rFont val="Times New Roman"/>
        <family val="1"/>
      </rPr>
      <t>7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</si>
</sst>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Times New Roman"/>
      <family val="1"/>
    </font>
    <font>
      <b/>
      <sz val="26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vertAlign val="subscript"/>
      <sz val="2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4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66FFCC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1" fillId="0" borderId="4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14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4" xfId="0" applyFont="1" applyBorder="1"/>
    <xf numFmtId="0" fontId="13" fillId="2" borderId="4" xfId="0" applyFont="1" applyFill="1" applyBorder="1"/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/>
    <xf numFmtId="0" fontId="15" fillId="0" borderId="0" xfId="0" applyFont="1" applyFill="1" applyBorder="1"/>
    <xf numFmtId="0" fontId="14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15" fillId="2" borderId="4" xfId="0" applyFont="1" applyFill="1" applyBorder="1" applyAlignment="1">
      <alignment horizontal="center"/>
    </xf>
    <xf numFmtId="0" fontId="0" fillId="5" borderId="4" xfId="0" applyFill="1" applyBorder="1"/>
    <xf numFmtId="0" fontId="0" fillId="2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Fill="1" applyBorder="1"/>
    <xf numFmtId="49" fontId="15" fillId="2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2" borderId="17" xfId="0" applyNumberFormat="1" applyFont="1" applyFill="1" applyBorder="1" applyAlignment="1">
      <alignment horizontal="center" vertical="center"/>
    </xf>
    <xf numFmtId="49" fontId="15" fillId="3" borderId="17" xfId="0" applyNumberFormat="1" applyFont="1" applyFill="1" applyBorder="1" applyAlignment="1">
      <alignment horizontal="center" vertical="center"/>
    </xf>
    <xf numFmtId="49" fontId="15" fillId="6" borderId="13" xfId="0" applyNumberFormat="1" applyFont="1" applyFill="1" applyBorder="1" applyAlignment="1">
      <alignment horizontal="center" vertical="center"/>
    </xf>
    <xf numFmtId="49" fontId="15" fillId="6" borderId="17" xfId="0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49" fontId="0" fillId="6" borderId="4" xfId="0" applyNumberFormat="1" applyFont="1" applyFill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49" fontId="15" fillId="2" borderId="9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0" fillId="0" borderId="4" xfId="0" applyBorder="1" applyAlignment="1"/>
    <xf numFmtId="0" fontId="1" fillId="0" borderId="4" xfId="0" applyFont="1" applyFill="1" applyBorder="1"/>
    <xf numFmtId="164" fontId="0" fillId="0" borderId="0" xfId="0" applyNumberFormat="1"/>
    <xf numFmtId="1" fontId="0" fillId="0" borderId="0" xfId="0" applyNumberFormat="1"/>
    <xf numFmtId="164" fontId="0" fillId="0" borderId="4" xfId="0" applyNumberFormat="1" applyBorder="1"/>
    <xf numFmtId="1" fontId="0" fillId="0" borderId="4" xfId="0" applyNumberFormat="1" applyBorder="1"/>
    <xf numFmtId="0" fontId="1" fillId="0" borderId="0" xfId="0" applyFont="1" applyBorder="1" applyAlignment="1">
      <alignment vertical="center"/>
    </xf>
    <xf numFmtId="49" fontId="15" fillId="7" borderId="13" xfId="0" applyNumberFormat="1" applyFont="1" applyFill="1" applyBorder="1" applyAlignment="1">
      <alignment horizontal="center" vertical="center"/>
    </xf>
    <xf numFmtId="49" fontId="15" fillId="7" borderId="17" xfId="0" applyNumberFormat="1" applyFont="1" applyFill="1" applyBorder="1" applyAlignment="1">
      <alignment horizontal="center" vertical="center"/>
    </xf>
    <xf numFmtId="49" fontId="15" fillId="8" borderId="13" xfId="0" applyNumberFormat="1" applyFont="1" applyFill="1" applyBorder="1" applyAlignment="1">
      <alignment horizontal="center" vertical="center"/>
    </xf>
    <xf numFmtId="49" fontId="15" fillId="8" borderId="17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" fillId="5" borderId="5" xfId="0" applyFont="1" applyFill="1" applyBorder="1" applyAlignment="1"/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/>
    <xf numFmtId="0" fontId="14" fillId="0" borderId="0" xfId="0" applyFont="1" applyAlignment="1">
      <alignment vertical="center"/>
    </xf>
    <xf numFmtId="0" fontId="1" fillId="0" borderId="18" xfId="0" applyFont="1" applyFill="1" applyBorder="1"/>
    <xf numFmtId="1" fontId="0" fillId="0" borderId="18" xfId="0" applyNumberFormat="1" applyFill="1" applyBorder="1"/>
    <xf numFmtId="0" fontId="1" fillId="0" borderId="11" xfId="0" applyFont="1" applyFill="1" applyBorder="1"/>
    <xf numFmtId="0" fontId="17" fillId="0" borderId="0" xfId="0" applyFont="1" applyBorder="1" applyProtection="1"/>
    <xf numFmtId="0" fontId="18" fillId="0" borderId="0" xfId="0" applyFont="1" applyBorder="1" applyProtection="1"/>
    <xf numFmtId="0" fontId="19" fillId="0" borderId="0" xfId="0" applyFont="1" applyBorder="1" applyProtection="1"/>
    <xf numFmtId="0" fontId="20" fillId="11" borderId="4" xfId="0" applyFont="1" applyFill="1" applyBorder="1" applyProtection="1"/>
    <xf numFmtId="0" fontId="17" fillId="11" borderId="4" xfId="0" applyFont="1" applyFill="1" applyBorder="1" applyAlignment="1" applyProtection="1">
      <alignment horizontal="center"/>
    </xf>
    <xf numFmtId="0" fontId="20" fillId="12" borderId="4" xfId="0" applyFont="1" applyFill="1" applyBorder="1" applyProtection="1"/>
    <xf numFmtId="0" fontId="20" fillId="0" borderId="0" xfId="0" applyFont="1" applyBorder="1" applyProtection="1"/>
    <xf numFmtId="0" fontId="17" fillId="12" borderId="4" xfId="0" applyFont="1" applyFill="1" applyBorder="1" applyProtection="1"/>
    <xf numFmtId="2" fontId="17" fillId="13" borderId="4" xfId="0" applyNumberFormat="1" applyFont="1" applyFill="1" applyBorder="1" applyProtection="1"/>
    <xf numFmtId="165" fontId="17" fillId="13" borderId="4" xfId="0" applyNumberFormat="1" applyFont="1" applyFill="1" applyBorder="1" applyProtection="1"/>
    <xf numFmtId="0" fontId="17" fillId="0" borderId="4" xfId="0" applyFont="1" applyBorder="1" applyProtection="1"/>
    <xf numFmtId="2" fontId="17" fillId="11" borderId="4" xfId="0" applyNumberFormat="1" applyFont="1" applyFill="1" applyBorder="1" applyAlignment="1" applyProtection="1">
      <alignment horizontal="center"/>
    </xf>
    <xf numFmtId="2" fontId="17" fillId="0" borderId="0" xfId="0" applyNumberFormat="1" applyFont="1" applyBorder="1" applyProtection="1"/>
    <xf numFmtId="2" fontId="17" fillId="12" borderId="4" xfId="0" applyNumberFormat="1" applyFont="1" applyFill="1" applyBorder="1" applyProtection="1"/>
    <xf numFmtId="0" fontId="17" fillId="0" borderId="0" xfId="0" applyFont="1" applyFill="1" applyBorder="1" applyProtection="1"/>
    <xf numFmtId="2" fontId="17" fillId="0" borderId="0" xfId="0" applyNumberFormat="1" applyFont="1" applyFill="1" applyBorder="1" applyAlignment="1" applyProtection="1">
      <alignment horizontal="center"/>
    </xf>
    <xf numFmtId="0" fontId="20" fillId="0" borderId="4" xfId="0" applyFont="1" applyFill="1" applyBorder="1" applyProtection="1"/>
    <xf numFmtId="2" fontId="17" fillId="0" borderId="4" xfId="0" applyNumberFormat="1" applyFont="1" applyFill="1" applyBorder="1" applyProtection="1"/>
    <xf numFmtId="2" fontId="17" fillId="0" borderId="0" xfId="0" applyNumberFormat="1" applyFont="1" applyFill="1" applyBorder="1" applyProtection="1"/>
    <xf numFmtId="2" fontId="17" fillId="0" borderId="4" xfId="0" applyNumberFormat="1" applyFont="1" applyBorder="1" applyProtection="1"/>
    <xf numFmtId="0" fontId="17" fillId="0" borderId="0" xfId="0" applyFont="1" applyBorder="1" applyAlignment="1" applyProtection="1">
      <alignment horizontal="center"/>
    </xf>
    <xf numFmtId="166" fontId="17" fillId="0" borderId="4" xfId="0" applyNumberFormat="1" applyFont="1" applyBorder="1" applyProtection="1"/>
    <xf numFmtId="0" fontId="20" fillId="14" borderId="13" xfId="0" applyFont="1" applyFill="1" applyBorder="1" applyProtection="1"/>
    <xf numFmtId="2" fontId="17" fillId="14" borderId="15" xfId="0" applyNumberFormat="1" applyFont="1" applyFill="1" applyBorder="1" applyProtection="1"/>
    <xf numFmtId="0" fontId="20" fillId="15" borderId="4" xfId="0" applyFont="1" applyFill="1" applyBorder="1" applyProtection="1"/>
    <xf numFmtId="0" fontId="20" fillId="14" borderId="11" xfId="0" applyFont="1" applyFill="1" applyBorder="1" applyProtection="1"/>
    <xf numFmtId="2" fontId="17" fillId="14" borderId="12" xfId="0" applyNumberFormat="1" applyFont="1" applyFill="1" applyBorder="1" applyProtection="1"/>
    <xf numFmtId="0" fontId="1" fillId="16" borderId="4" xfId="0" applyFont="1" applyFill="1" applyBorder="1" applyAlignment="1" applyProtection="1">
      <alignment horizontal="center"/>
      <protection locked="0"/>
    </xf>
    <xf numFmtId="2" fontId="0" fillId="0" borderId="0" xfId="0" applyNumberFormat="1"/>
    <xf numFmtId="2" fontId="17" fillId="17" borderId="4" xfId="0" applyNumberFormat="1" applyFont="1" applyFill="1" applyBorder="1" applyProtection="1"/>
    <xf numFmtId="164" fontId="20" fillId="18" borderId="4" xfId="0" applyNumberFormat="1" applyFont="1" applyFill="1" applyBorder="1" applyProtection="1"/>
    <xf numFmtId="164" fontId="17" fillId="12" borderId="4" xfId="0" applyNumberFormat="1" applyFont="1" applyFill="1" applyBorder="1" applyProtection="1"/>
    <xf numFmtId="164" fontId="21" fillId="0" borderId="0" xfId="0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22" fillId="0" borderId="0" xfId="0" applyNumberFormat="1" applyFont="1" applyBorder="1" applyAlignment="1" applyProtection="1">
      <alignment horizontal="center" vertical="center"/>
      <protection locked="0"/>
    </xf>
    <xf numFmtId="2" fontId="0" fillId="19" borderId="0" xfId="0" applyNumberFormat="1" applyFill="1"/>
    <xf numFmtId="0" fontId="20" fillId="14" borderId="8" xfId="0" applyFont="1" applyFill="1" applyBorder="1" applyProtection="1"/>
    <xf numFmtId="2" fontId="17" fillId="14" borderId="10" xfId="0" applyNumberFormat="1" applyFont="1" applyFill="1" applyBorder="1" applyProtection="1"/>
    <xf numFmtId="2" fontId="23" fillId="19" borderId="0" xfId="0" applyNumberFormat="1" applyFont="1" applyFill="1"/>
    <xf numFmtId="2" fontId="21" fillId="0" borderId="0" xfId="0" applyNumberFormat="1" applyFont="1" applyBorder="1" applyAlignment="1" applyProtection="1">
      <alignment horizontal="center" vertical="center"/>
      <protection locked="0"/>
    </xf>
    <xf numFmtId="1" fontId="17" fillId="0" borderId="0" xfId="0" applyNumberFormat="1" applyFont="1" applyBorder="1" applyProtection="1"/>
    <xf numFmtId="0" fontId="24" fillId="0" borderId="0" xfId="0" applyFont="1" applyBorder="1" applyProtection="1"/>
    <xf numFmtId="0" fontId="17" fillId="15" borderId="4" xfId="0" applyFont="1" applyFill="1" applyBorder="1" applyProtection="1"/>
    <xf numFmtId="164" fontId="20" fillId="0" borderId="4" xfId="0" applyNumberFormat="1" applyFont="1" applyBorder="1" applyProtection="1"/>
    <xf numFmtId="165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/>
    <xf numFmtId="165" fontId="17" fillId="0" borderId="0" xfId="0" applyNumberFormat="1" applyFont="1" applyBorder="1" applyProtection="1"/>
    <xf numFmtId="165" fontId="20" fillId="18" borderId="4" xfId="0" applyNumberFormat="1" applyFont="1" applyFill="1" applyBorder="1" applyProtection="1"/>
    <xf numFmtId="165" fontId="17" fillId="12" borderId="4" xfId="0" applyNumberFormat="1" applyFont="1" applyFill="1" applyBorder="1" applyProtection="1"/>
    <xf numFmtId="1" fontId="20" fillId="18" borderId="4" xfId="0" applyNumberFormat="1" applyFont="1" applyFill="1" applyBorder="1" applyProtection="1"/>
    <xf numFmtId="1" fontId="17" fillId="12" borderId="4" xfId="0" applyNumberFormat="1" applyFont="1" applyFill="1" applyBorder="1" applyProtection="1"/>
    <xf numFmtId="165" fontId="21" fillId="0" borderId="0" xfId="0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164" fontId="0" fillId="5" borderId="4" xfId="0" applyNumberFormat="1" applyFill="1" applyBorder="1"/>
    <xf numFmtId="1" fontId="0" fillId="5" borderId="4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1" fillId="0" borderId="0" xfId="0" applyFont="1" applyFill="1" applyBorder="1"/>
    <xf numFmtId="0" fontId="1" fillId="0" borderId="18" xfId="0" applyFont="1" applyFill="1" applyBorder="1" applyAlignment="1">
      <alignment horizontal="center"/>
    </xf>
    <xf numFmtId="165" fontId="0" fillId="0" borderId="0" xfId="0" applyNumberFormat="1" applyFont="1"/>
    <xf numFmtId="164" fontId="0" fillId="0" borderId="0" xfId="0" applyNumberFormat="1" applyFont="1"/>
    <xf numFmtId="164" fontId="0" fillId="0" borderId="0" xfId="0" applyNumberFormat="1" applyAlignment="1">
      <alignment horizontal="center"/>
    </xf>
    <xf numFmtId="0" fontId="27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1" fontId="28" fillId="0" borderId="4" xfId="0" applyNumberFormat="1" applyFont="1" applyBorder="1" applyAlignment="1">
      <alignment horizontal="center"/>
    </xf>
    <xf numFmtId="1" fontId="28" fillId="0" borderId="4" xfId="0" quotePrefix="1" applyNumberFormat="1" applyFont="1" applyBorder="1" applyAlignment="1">
      <alignment horizontal="center"/>
    </xf>
    <xf numFmtId="164" fontId="28" fillId="0" borderId="4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14" fontId="13" fillId="0" borderId="0" xfId="0" applyNumberFormat="1" applyFont="1" applyBorder="1" applyAlignment="1">
      <alignment horizontal="left" vertical="center"/>
    </xf>
    <xf numFmtId="0" fontId="12" fillId="0" borderId="11" xfId="0" applyFont="1" applyBorder="1" applyAlignment="1">
      <alignment horizontal="center" textRotation="90"/>
    </xf>
    <xf numFmtId="0" fontId="12" fillId="0" borderId="12" xfId="0" applyFont="1" applyBorder="1" applyAlignment="1">
      <alignment horizontal="center" textRotation="90"/>
    </xf>
    <xf numFmtId="0" fontId="12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textRotation="90"/>
    </xf>
    <xf numFmtId="0" fontId="14" fillId="0" borderId="0" xfId="0" applyFont="1" applyBorder="1" applyAlignment="1">
      <alignment horizontal="center" vertical="center" textRotation="90"/>
    </xf>
    <xf numFmtId="0" fontId="14" fillId="0" borderId="12" xfId="0" applyFont="1" applyBorder="1" applyAlignment="1">
      <alignment horizontal="center" vertical="center" textRotation="90"/>
    </xf>
    <xf numFmtId="0" fontId="15" fillId="0" borderId="0" xfId="0" applyFont="1" applyBorder="1" applyAlignment="1">
      <alignment horizontal="left" vertical="center"/>
    </xf>
    <xf numFmtId="14" fontId="15" fillId="0" borderId="0" xfId="0" applyNumberFormat="1" applyFont="1" applyBorder="1" applyAlignment="1">
      <alignment horizontal="left"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 textRotation="90"/>
    </xf>
    <xf numFmtId="0" fontId="12" fillId="0" borderId="18" xfId="0" applyFont="1" applyBorder="1" applyAlignment="1">
      <alignment horizontal="center" vertical="center" textRotation="90"/>
    </xf>
    <xf numFmtId="0" fontId="12" fillId="0" borderId="1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14" fontId="0" fillId="0" borderId="0" xfId="0" applyNumberFormat="1" applyFont="1" applyBorder="1" applyAlignment="1">
      <alignment horizontal="left" vertic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17" fillId="0" borderId="4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I117"/>
  <sheetViews>
    <sheetView topLeftCell="A9" zoomScale="80" zoomScaleNormal="80" zoomScaleSheetLayoutView="30" workbookViewId="0">
      <selection activeCell="M30" sqref="M30"/>
    </sheetView>
  </sheetViews>
  <sheetFormatPr defaultRowHeight="15"/>
  <cols>
    <col min="4" max="4" width="46.140625" bestFit="1" customWidth="1"/>
    <col min="5" max="5" width="13.7109375" customWidth="1"/>
    <col min="6" max="6" width="46.140625" bestFit="1" customWidth="1"/>
    <col min="7" max="7" width="11.7109375" customWidth="1"/>
    <col min="8" max="8" width="46.140625" bestFit="1" customWidth="1"/>
  </cols>
  <sheetData>
    <row r="3" spans="3:9" ht="33.75" thickBot="1">
      <c r="C3" s="1"/>
      <c r="D3" s="1"/>
      <c r="E3" s="1"/>
      <c r="F3" s="1"/>
      <c r="G3" s="1"/>
      <c r="H3" s="1"/>
      <c r="I3" s="1"/>
    </row>
    <row r="4" spans="3:9" ht="33.75" thickTop="1">
      <c r="C4" s="1"/>
      <c r="D4" s="2" t="s">
        <v>0</v>
      </c>
      <c r="E4" s="1"/>
      <c r="F4" s="2" t="s">
        <v>0</v>
      </c>
      <c r="G4" s="1"/>
      <c r="H4" s="2" t="s">
        <v>0</v>
      </c>
      <c r="I4" s="1"/>
    </row>
    <row r="5" spans="3:9" ht="33">
      <c r="C5" s="1"/>
      <c r="D5" s="3" t="s">
        <v>1</v>
      </c>
      <c r="E5" s="1"/>
      <c r="F5" s="3" t="s">
        <v>1</v>
      </c>
      <c r="G5" s="1"/>
      <c r="H5" s="3" t="s">
        <v>1</v>
      </c>
      <c r="I5" s="1"/>
    </row>
    <row r="6" spans="3:9" ht="33">
      <c r="C6" s="1"/>
      <c r="D6" s="3" t="s">
        <v>2</v>
      </c>
      <c r="E6" s="1"/>
      <c r="F6" s="3" t="s">
        <v>28</v>
      </c>
      <c r="G6" s="1"/>
      <c r="H6" s="3" t="s">
        <v>45</v>
      </c>
      <c r="I6" s="1"/>
    </row>
    <row r="7" spans="3:9" s="6" customFormat="1" ht="33.75" thickBot="1">
      <c r="C7" s="4"/>
      <c r="D7" s="5" t="s">
        <v>3</v>
      </c>
      <c r="E7" s="4"/>
      <c r="F7" s="5" t="s">
        <v>22</v>
      </c>
      <c r="G7" s="4"/>
      <c r="H7" s="5" t="s">
        <v>23</v>
      </c>
      <c r="I7" s="4"/>
    </row>
    <row r="8" spans="3:9" s="6" customFormat="1" ht="33.75" thickTop="1">
      <c r="C8" s="4"/>
      <c r="D8" s="7"/>
      <c r="E8" s="4"/>
      <c r="F8" s="7"/>
      <c r="G8" s="4"/>
      <c r="H8" s="7"/>
      <c r="I8" s="4"/>
    </row>
    <row r="9" spans="3:9" ht="33.75" thickBot="1">
      <c r="C9" s="1"/>
      <c r="D9" s="8"/>
      <c r="E9" s="1"/>
      <c r="F9" s="1"/>
      <c r="G9" s="1"/>
      <c r="H9" s="1"/>
      <c r="I9" s="1"/>
    </row>
    <row r="10" spans="3:9" ht="33.75" thickTop="1">
      <c r="C10" s="1"/>
      <c r="D10" s="2" t="s">
        <v>0</v>
      </c>
      <c r="E10" s="1"/>
      <c r="F10" s="2" t="s">
        <v>0</v>
      </c>
      <c r="G10" s="1"/>
      <c r="H10" s="2" t="s">
        <v>0</v>
      </c>
      <c r="I10" s="1"/>
    </row>
    <row r="11" spans="3:9" ht="33">
      <c r="C11" s="1"/>
      <c r="D11" s="3" t="s">
        <v>1</v>
      </c>
      <c r="E11" s="1"/>
      <c r="F11" s="3" t="s">
        <v>1</v>
      </c>
      <c r="G11" s="1"/>
      <c r="H11" s="3" t="s">
        <v>1</v>
      </c>
      <c r="I11" s="1"/>
    </row>
    <row r="12" spans="3:9" ht="33">
      <c r="C12" s="1"/>
      <c r="D12" s="3" t="s">
        <v>8</v>
      </c>
      <c r="E12" s="1"/>
      <c r="F12" s="3" t="s">
        <v>29</v>
      </c>
      <c r="G12" s="1"/>
      <c r="H12" s="3" t="s">
        <v>46</v>
      </c>
      <c r="I12" s="1"/>
    </row>
    <row r="13" spans="3:9" s="6" customFormat="1" ht="33.75" thickBot="1">
      <c r="C13" s="4"/>
      <c r="D13" s="5" t="s">
        <v>4</v>
      </c>
      <c r="E13" s="4"/>
      <c r="F13" s="5" t="s">
        <v>30</v>
      </c>
      <c r="G13" s="4"/>
      <c r="H13" s="5" t="s">
        <v>5</v>
      </c>
      <c r="I13" s="4"/>
    </row>
    <row r="14" spans="3:9" s="6" customFormat="1" ht="33.75" thickTop="1">
      <c r="C14" s="4"/>
      <c r="D14" s="7"/>
      <c r="E14" s="4"/>
      <c r="F14" s="7"/>
      <c r="G14" s="4"/>
      <c r="H14" s="7"/>
      <c r="I14" s="4"/>
    </row>
    <row r="15" spans="3:9" ht="33.75" thickBot="1">
      <c r="C15" s="1"/>
      <c r="D15" s="1"/>
      <c r="E15" s="1"/>
      <c r="F15" s="1"/>
      <c r="G15" s="1"/>
      <c r="H15" s="1"/>
      <c r="I15" s="1"/>
    </row>
    <row r="16" spans="3:9" ht="33.75" thickTop="1">
      <c r="C16" s="1"/>
      <c r="D16" s="2" t="s">
        <v>0</v>
      </c>
      <c r="E16" s="1"/>
      <c r="F16" s="2" t="s">
        <v>0</v>
      </c>
      <c r="G16" s="1"/>
      <c r="H16" s="2" t="s">
        <v>0</v>
      </c>
      <c r="I16" s="1"/>
    </row>
    <row r="17" spans="3:9" ht="33">
      <c r="C17" s="1"/>
      <c r="D17" s="3" t="s">
        <v>1</v>
      </c>
      <c r="E17" s="1"/>
      <c r="F17" s="3" t="s">
        <v>1</v>
      </c>
      <c r="G17" s="1"/>
      <c r="H17" s="3" t="s">
        <v>1</v>
      </c>
      <c r="I17" s="1"/>
    </row>
    <row r="18" spans="3:9" ht="33">
      <c r="C18" s="1"/>
      <c r="D18" s="3" t="s">
        <v>9</v>
      </c>
      <c r="E18" s="1"/>
      <c r="F18" s="3" t="s">
        <v>31</v>
      </c>
      <c r="G18" s="1"/>
      <c r="H18" s="3" t="s">
        <v>47</v>
      </c>
      <c r="I18" s="1"/>
    </row>
    <row r="19" spans="3:9" s="6" customFormat="1" ht="33.75" thickBot="1">
      <c r="C19" s="4"/>
      <c r="D19" s="5" t="s">
        <v>5</v>
      </c>
      <c r="E19" s="4"/>
      <c r="F19" s="5" t="s">
        <v>3</v>
      </c>
      <c r="G19" s="4"/>
      <c r="H19" s="5" t="s">
        <v>4</v>
      </c>
      <c r="I19" s="4"/>
    </row>
    <row r="20" spans="3:9" s="6" customFormat="1" ht="33.75" thickTop="1">
      <c r="C20" s="4"/>
      <c r="D20" s="7"/>
      <c r="E20" s="4"/>
      <c r="F20" s="7"/>
      <c r="G20" s="4"/>
      <c r="H20" s="7"/>
      <c r="I20" s="4"/>
    </row>
    <row r="21" spans="3:9" s="6" customFormat="1" ht="33">
      <c r="C21" s="4"/>
      <c r="D21" s="7"/>
      <c r="E21" s="4"/>
      <c r="F21" s="7"/>
      <c r="G21" s="4"/>
      <c r="H21" s="7"/>
      <c r="I21" s="4"/>
    </row>
    <row r="22" spans="3:9" ht="33">
      <c r="C22" s="1"/>
      <c r="D22" s="1"/>
      <c r="E22" s="1"/>
      <c r="F22" s="1"/>
      <c r="G22" s="1"/>
      <c r="H22" s="1"/>
      <c r="I22" s="1"/>
    </row>
    <row r="23" spans="3:9" ht="33">
      <c r="C23" s="1"/>
      <c r="D23" s="1"/>
      <c r="E23" s="1"/>
      <c r="F23" s="1"/>
      <c r="G23" s="1"/>
      <c r="H23" s="1"/>
      <c r="I23" s="1"/>
    </row>
    <row r="24" spans="3:9" ht="33.75" thickBot="1">
      <c r="C24" s="1"/>
      <c r="D24" s="1"/>
      <c r="E24" s="1"/>
      <c r="F24" s="1"/>
      <c r="G24" s="1"/>
      <c r="H24" s="1"/>
      <c r="I24" s="1"/>
    </row>
    <row r="25" spans="3:9" ht="33.75" thickTop="1">
      <c r="C25" s="1"/>
      <c r="D25" s="2" t="s">
        <v>0</v>
      </c>
      <c r="E25" s="1"/>
      <c r="F25" s="2" t="s">
        <v>0</v>
      </c>
      <c r="G25" s="1"/>
      <c r="H25" s="2"/>
      <c r="I25" s="1"/>
    </row>
    <row r="26" spans="3:9" ht="33">
      <c r="C26" s="1"/>
      <c r="D26" s="3" t="s">
        <v>1</v>
      </c>
      <c r="E26" s="1"/>
      <c r="F26" s="3" t="s">
        <v>1</v>
      </c>
      <c r="G26" s="1"/>
      <c r="H26" s="3"/>
      <c r="I26" s="1"/>
    </row>
    <row r="27" spans="3:9" ht="33">
      <c r="C27" s="1"/>
      <c r="D27" s="3" t="s">
        <v>10</v>
      </c>
      <c r="E27" s="1"/>
      <c r="F27" s="3" t="s">
        <v>32</v>
      </c>
      <c r="G27" s="1"/>
      <c r="H27" s="3"/>
      <c r="I27" s="1"/>
    </row>
    <row r="28" spans="3:9" s="6" customFormat="1" ht="33.75" thickBot="1">
      <c r="C28" s="4"/>
      <c r="D28" s="5" t="s">
        <v>23</v>
      </c>
      <c r="E28" s="4"/>
      <c r="F28" s="5" t="s">
        <v>19</v>
      </c>
      <c r="G28" s="4"/>
      <c r="H28" s="5"/>
      <c r="I28" s="4"/>
    </row>
    <row r="29" spans="3:9" s="6" customFormat="1" ht="33.75" thickTop="1">
      <c r="C29" s="4"/>
      <c r="D29" s="7"/>
      <c r="E29" s="4"/>
      <c r="F29" s="7"/>
      <c r="G29" s="4"/>
      <c r="H29" s="7"/>
      <c r="I29" s="4"/>
    </row>
    <row r="30" spans="3:9" ht="33.75" thickBot="1">
      <c r="C30" s="1"/>
      <c r="D30" s="1"/>
      <c r="E30" s="1"/>
      <c r="F30" s="1"/>
      <c r="G30" s="1"/>
      <c r="H30" s="1"/>
      <c r="I30" s="1"/>
    </row>
    <row r="31" spans="3:9" ht="33.75" thickTop="1">
      <c r="C31" s="1"/>
      <c r="D31" s="2" t="s">
        <v>0</v>
      </c>
      <c r="E31" s="1"/>
      <c r="F31" s="2" t="s">
        <v>0</v>
      </c>
      <c r="G31" s="1"/>
      <c r="H31" s="2"/>
      <c r="I31" s="1"/>
    </row>
    <row r="32" spans="3:9" ht="33">
      <c r="C32" s="1"/>
      <c r="D32" s="3" t="s">
        <v>1</v>
      </c>
      <c r="E32" s="1"/>
      <c r="F32" s="3" t="s">
        <v>1</v>
      </c>
      <c r="G32" s="1"/>
      <c r="H32" s="3"/>
      <c r="I32" s="1"/>
    </row>
    <row r="33" spans="3:9" ht="33">
      <c r="C33" s="1"/>
      <c r="D33" s="3" t="s">
        <v>11</v>
      </c>
      <c r="E33" s="1"/>
      <c r="F33" s="3" t="s">
        <v>33</v>
      </c>
      <c r="G33" s="1"/>
      <c r="H33" s="3"/>
      <c r="I33" s="1"/>
    </row>
    <row r="34" spans="3:9" s="6" customFormat="1" ht="33.75" thickBot="1">
      <c r="C34" s="4"/>
      <c r="D34" s="5" t="s">
        <v>12</v>
      </c>
      <c r="E34" s="4"/>
      <c r="F34" s="5" t="s">
        <v>12</v>
      </c>
      <c r="G34" s="4"/>
      <c r="H34" s="5"/>
      <c r="I34" s="4"/>
    </row>
    <row r="35" spans="3:9" s="6" customFormat="1" ht="33.75" thickTop="1">
      <c r="C35" s="4"/>
      <c r="D35" s="7"/>
      <c r="E35" s="4"/>
      <c r="F35" s="7"/>
      <c r="G35" s="4"/>
      <c r="H35" s="7"/>
      <c r="I35" s="4"/>
    </row>
    <row r="36" spans="3:9" ht="33.75" thickBot="1">
      <c r="C36" s="1"/>
      <c r="D36" s="1"/>
      <c r="E36" s="1"/>
      <c r="F36" s="1"/>
      <c r="G36" s="1"/>
      <c r="H36" s="1"/>
      <c r="I36" s="1"/>
    </row>
    <row r="37" spans="3:9" ht="33.75" thickTop="1">
      <c r="C37" s="1"/>
      <c r="D37" s="2" t="s">
        <v>0</v>
      </c>
      <c r="E37" s="1"/>
      <c r="F37" s="2" t="s">
        <v>0</v>
      </c>
      <c r="G37" s="1"/>
      <c r="H37" s="2"/>
      <c r="I37" s="1"/>
    </row>
    <row r="38" spans="3:9" ht="33">
      <c r="C38" s="1"/>
      <c r="D38" s="3" t="s">
        <v>1</v>
      </c>
      <c r="E38" s="1"/>
      <c r="F38" s="3" t="s">
        <v>1</v>
      </c>
      <c r="G38" s="1"/>
      <c r="H38" s="3"/>
      <c r="I38" s="1"/>
    </row>
    <row r="39" spans="3:9" ht="33">
      <c r="C39" s="1"/>
      <c r="D39" s="3" t="s">
        <v>13</v>
      </c>
      <c r="E39" s="1"/>
      <c r="F39" s="3" t="s">
        <v>34</v>
      </c>
      <c r="G39" s="1"/>
      <c r="H39" s="3"/>
      <c r="I39" s="1"/>
    </row>
    <row r="40" spans="3:9" s="6" customFormat="1" ht="33.75" thickBot="1">
      <c r="C40" s="4"/>
      <c r="D40" s="5" t="s">
        <v>30</v>
      </c>
      <c r="E40" s="4"/>
      <c r="F40" s="5" t="s">
        <v>4</v>
      </c>
      <c r="G40" s="4"/>
      <c r="H40" s="5"/>
      <c r="I40" s="4"/>
    </row>
    <row r="41" spans="3:9" s="6" customFormat="1" ht="33.75" thickTop="1">
      <c r="C41" s="4"/>
      <c r="D41" s="7"/>
      <c r="E41" s="4"/>
      <c r="F41" s="7"/>
      <c r="G41" s="4"/>
      <c r="H41" s="7"/>
      <c r="I41" s="4"/>
    </row>
    <row r="42" spans="3:9" s="6" customFormat="1" ht="33">
      <c r="C42" s="4"/>
      <c r="D42" s="7"/>
      <c r="E42" s="4"/>
      <c r="F42" s="7"/>
      <c r="G42" s="4"/>
      <c r="H42" s="7"/>
      <c r="I42" s="4"/>
    </row>
    <row r="43" spans="3:9" ht="33">
      <c r="C43" s="1"/>
      <c r="D43" s="1"/>
      <c r="E43" s="1"/>
      <c r="F43" s="1"/>
      <c r="G43" s="1"/>
      <c r="H43" s="1"/>
      <c r="I43" s="1"/>
    </row>
    <row r="44" spans="3:9" ht="33">
      <c r="C44" s="1"/>
      <c r="D44" s="1"/>
      <c r="E44" s="1"/>
      <c r="F44" s="1"/>
      <c r="G44" s="1"/>
      <c r="H44" s="1"/>
      <c r="I44" s="1"/>
    </row>
    <row r="45" spans="3:9" ht="33.75" thickBot="1">
      <c r="C45" s="1"/>
      <c r="D45" s="1"/>
      <c r="E45" s="1"/>
      <c r="F45" s="1"/>
      <c r="G45" s="1"/>
      <c r="H45" s="1"/>
      <c r="I45" s="1"/>
    </row>
    <row r="46" spans="3:9" ht="33.75" thickTop="1">
      <c r="C46" s="1"/>
      <c r="D46" s="2" t="s">
        <v>0</v>
      </c>
      <c r="E46" s="1"/>
      <c r="F46" s="2" t="s">
        <v>0</v>
      </c>
      <c r="G46" s="1"/>
      <c r="H46" s="2"/>
      <c r="I46" s="1"/>
    </row>
    <row r="47" spans="3:9" ht="33">
      <c r="C47" s="1"/>
      <c r="D47" s="3" t="s">
        <v>1</v>
      </c>
      <c r="E47" s="1"/>
      <c r="F47" s="3" t="s">
        <v>1</v>
      </c>
      <c r="G47" s="1"/>
      <c r="H47" s="3"/>
      <c r="I47" s="1"/>
    </row>
    <row r="48" spans="3:9" ht="33">
      <c r="C48" s="1"/>
      <c r="D48" s="3" t="s">
        <v>14</v>
      </c>
      <c r="E48" s="1"/>
      <c r="F48" s="3" t="s">
        <v>35</v>
      </c>
      <c r="G48" s="1"/>
      <c r="H48" s="3"/>
      <c r="I48" s="1"/>
    </row>
    <row r="49" spans="3:9" s="6" customFormat="1" ht="33.75" thickBot="1">
      <c r="C49" s="4"/>
      <c r="D49" s="5" t="s">
        <v>7</v>
      </c>
      <c r="E49" s="4"/>
      <c r="F49" s="5" t="s">
        <v>7</v>
      </c>
      <c r="G49" s="4"/>
      <c r="H49" s="5"/>
      <c r="I49" s="4"/>
    </row>
    <row r="50" spans="3:9" s="6" customFormat="1" ht="33.75" thickTop="1">
      <c r="C50" s="4"/>
      <c r="D50" s="7"/>
      <c r="E50" s="4"/>
      <c r="F50" s="7"/>
      <c r="G50" s="4"/>
      <c r="H50" s="7"/>
      <c r="I50" s="4"/>
    </row>
    <row r="51" spans="3:9" ht="33.75" thickBot="1">
      <c r="C51" s="1"/>
      <c r="D51" s="1"/>
      <c r="E51" s="1"/>
      <c r="F51" s="1"/>
      <c r="G51" s="1"/>
      <c r="H51" s="1"/>
      <c r="I51" s="1"/>
    </row>
    <row r="52" spans="3:9" ht="33.75" thickTop="1">
      <c r="C52" s="1"/>
      <c r="D52" s="2" t="s">
        <v>0</v>
      </c>
      <c r="E52" s="1"/>
      <c r="F52" s="2" t="s">
        <v>0</v>
      </c>
      <c r="G52" s="1"/>
      <c r="H52" s="2"/>
      <c r="I52" s="1"/>
    </row>
    <row r="53" spans="3:9" ht="33">
      <c r="C53" s="1"/>
      <c r="D53" s="3" t="s">
        <v>1</v>
      </c>
      <c r="E53" s="1"/>
      <c r="F53" s="3" t="s">
        <v>1</v>
      </c>
      <c r="G53" s="1"/>
      <c r="H53" s="3"/>
      <c r="I53" s="1"/>
    </row>
    <row r="54" spans="3:9" ht="33">
      <c r="C54" s="1"/>
      <c r="D54" s="3" t="s">
        <v>15</v>
      </c>
      <c r="E54" s="1"/>
      <c r="F54" s="3" t="s">
        <v>36</v>
      </c>
      <c r="G54" s="1"/>
      <c r="H54" s="3"/>
      <c r="I54" s="1"/>
    </row>
    <row r="55" spans="3:9" s="6" customFormat="1" ht="33.75" thickBot="1">
      <c r="C55" s="4"/>
      <c r="D55" s="5" t="s">
        <v>104</v>
      </c>
      <c r="E55" s="4"/>
      <c r="F55" s="5" t="s">
        <v>5</v>
      </c>
      <c r="G55" s="4"/>
      <c r="H55" s="5"/>
      <c r="I55" s="4"/>
    </row>
    <row r="56" spans="3:9" ht="33.75" thickTop="1">
      <c r="C56" s="1"/>
      <c r="D56" s="1"/>
      <c r="E56" s="1"/>
      <c r="F56" s="1"/>
      <c r="G56" s="1"/>
      <c r="H56" s="1"/>
      <c r="I56" s="1"/>
    </row>
    <row r="57" spans="3:9" ht="33">
      <c r="C57" s="1"/>
      <c r="D57" s="1"/>
      <c r="E57" s="1"/>
      <c r="F57" s="1"/>
      <c r="G57" s="1"/>
      <c r="H57" s="1"/>
      <c r="I57" s="1"/>
    </row>
    <row r="58" spans="3:9" ht="33.75" thickBot="1">
      <c r="C58" s="1"/>
      <c r="D58" s="1"/>
      <c r="E58" s="1"/>
      <c r="F58" s="1"/>
      <c r="G58" s="1"/>
      <c r="H58" s="1"/>
      <c r="I58" s="1"/>
    </row>
    <row r="59" spans="3:9" ht="33.75" thickTop="1">
      <c r="C59" s="1"/>
      <c r="D59" s="2" t="s">
        <v>0</v>
      </c>
      <c r="E59" s="1"/>
      <c r="F59" s="2" t="s">
        <v>0</v>
      </c>
      <c r="G59" s="1"/>
      <c r="H59" s="2"/>
      <c r="I59" s="1"/>
    </row>
    <row r="60" spans="3:9" ht="33">
      <c r="C60" s="1"/>
      <c r="D60" s="3" t="s">
        <v>1</v>
      </c>
      <c r="E60" s="1"/>
      <c r="F60" s="3" t="s">
        <v>1</v>
      </c>
      <c r="G60" s="1"/>
      <c r="H60" s="3"/>
      <c r="I60" s="1"/>
    </row>
    <row r="61" spans="3:9" ht="33">
      <c r="C61" s="1"/>
      <c r="D61" s="3" t="s">
        <v>16</v>
      </c>
      <c r="E61" s="1"/>
      <c r="F61" s="3" t="s">
        <v>37</v>
      </c>
      <c r="G61" s="1"/>
      <c r="H61" s="3"/>
      <c r="I61" s="1"/>
    </row>
    <row r="62" spans="3:9" s="6" customFormat="1" ht="33.75" thickBot="1">
      <c r="C62" s="4"/>
      <c r="D62" s="5" t="s">
        <v>17</v>
      </c>
      <c r="E62" s="4"/>
      <c r="F62" s="5" t="s">
        <v>22</v>
      </c>
      <c r="G62" s="4"/>
      <c r="H62" s="5"/>
      <c r="I62" s="4"/>
    </row>
    <row r="63" spans="3:9" s="6" customFormat="1" ht="33.75" thickTop="1">
      <c r="C63" s="4"/>
      <c r="D63" s="7"/>
      <c r="E63" s="4"/>
      <c r="F63" s="7"/>
      <c r="G63" s="4"/>
      <c r="H63" s="7"/>
      <c r="I63" s="4"/>
    </row>
    <row r="64" spans="3:9" ht="33">
      <c r="C64" s="1"/>
      <c r="D64" s="1"/>
      <c r="E64" s="1"/>
      <c r="F64" s="1"/>
      <c r="G64" s="1"/>
      <c r="H64" s="1"/>
      <c r="I64" s="1"/>
    </row>
    <row r="65" spans="3:9" ht="33.75" thickBot="1">
      <c r="C65" s="1"/>
      <c r="D65" s="1"/>
      <c r="E65" s="1"/>
      <c r="F65" s="1"/>
      <c r="G65" s="1"/>
      <c r="H65" s="1"/>
      <c r="I65" s="1"/>
    </row>
    <row r="66" spans="3:9" ht="33.75" thickTop="1">
      <c r="C66" s="1"/>
      <c r="D66" s="2" t="s">
        <v>0</v>
      </c>
      <c r="E66" s="1"/>
      <c r="F66" s="2" t="s">
        <v>0</v>
      </c>
      <c r="G66" s="1"/>
      <c r="H66" s="2" t="s">
        <v>0</v>
      </c>
      <c r="I66" s="1"/>
    </row>
    <row r="67" spans="3:9" ht="33">
      <c r="C67" s="1"/>
      <c r="D67" s="3" t="s">
        <v>1</v>
      </c>
      <c r="E67" s="1"/>
      <c r="F67" s="3" t="s">
        <v>1</v>
      </c>
      <c r="G67" s="1"/>
      <c r="H67" s="3" t="s">
        <v>1</v>
      </c>
      <c r="I67" s="1"/>
    </row>
    <row r="68" spans="3:9" ht="33">
      <c r="C68" s="1"/>
      <c r="D68" s="3" t="s">
        <v>18</v>
      </c>
      <c r="E68" s="1"/>
      <c r="F68" s="3" t="s">
        <v>38</v>
      </c>
      <c r="G68" s="1"/>
      <c r="H68" s="3" t="s">
        <v>27</v>
      </c>
      <c r="I68" s="1"/>
    </row>
    <row r="69" spans="3:9" s="6" customFormat="1" ht="33.75" thickBot="1">
      <c r="C69" s="4"/>
      <c r="D69" s="5" t="s">
        <v>19</v>
      </c>
      <c r="E69" s="4"/>
      <c r="F69" s="5" t="s">
        <v>6</v>
      </c>
      <c r="G69" s="4"/>
      <c r="H69" s="5" t="s">
        <v>104</v>
      </c>
      <c r="I69" s="4"/>
    </row>
    <row r="70" spans="3:9" s="6" customFormat="1" ht="33.75" thickTop="1">
      <c r="C70" s="4"/>
      <c r="D70" s="7"/>
      <c r="E70" s="4"/>
      <c r="F70" s="7"/>
      <c r="G70" s="4"/>
      <c r="H70" s="7"/>
      <c r="I70" s="4"/>
    </row>
    <row r="71" spans="3:9" ht="33.75" thickBot="1">
      <c r="C71" s="1"/>
      <c r="D71" s="1"/>
      <c r="E71" s="1"/>
      <c r="F71" s="1"/>
      <c r="G71" s="1"/>
      <c r="H71" s="1"/>
      <c r="I71" s="1"/>
    </row>
    <row r="72" spans="3:9" ht="33.75" thickTop="1">
      <c r="C72" s="1"/>
      <c r="D72" s="2" t="s">
        <v>0</v>
      </c>
      <c r="E72" s="1"/>
      <c r="F72" s="2" t="s">
        <v>0</v>
      </c>
      <c r="G72" s="1"/>
      <c r="H72" s="2" t="s">
        <v>0</v>
      </c>
      <c r="I72" s="1"/>
    </row>
    <row r="73" spans="3:9" ht="33">
      <c r="C73" s="1"/>
      <c r="D73" s="3" t="s">
        <v>1</v>
      </c>
      <c r="E73" s="1"/>
      <c r="F73" s="3" t="s">
        <v>1</v>
      </c>
      <c r="G73" s="1"/>
      <c r="H73" s="3" t="s">
        <v>1</v>
      </c>
      <c r="I73" s="1"/>
    </row>
    <row r="74" spans="3:9" ht="33">
      <c r="C74" s="1"/>
      <c r="D74" s="3" t="s">
        <v>20</v>
      </c>
      <c r="E74" s="1"/>
      <c r="F74" s="3" t="s">
        <v>39</v>
      </c>
      <c r="G74" s="1"/>
      <c r="H74" s="3" t="s">
        <v>44</v>
      </c>
      <c r="I74" s="1"/>
    </row>
    <row r="75" spans="3:9" s="6" customFormat="1" ht="33.75" thickBot="1">
      <c r="C75" s="4"/>
      <c r="D75" s="5" t="s">
        <v>6</v>
      </c>
      <c r="E75" s="4"/>
      <c r="F75" s="5" t="s">
        <v>19</v>
      </c>
      <c r="G75" s="4"/>
      <c r="H75" s="5" t="s">
        <v>12</v>
      </c>
      <c r="I75" s="4"/>
    </row>
    <row r="76" spans="3:9" s="6" customFormat="1" ht="33.75" thickTop="1">
      <c r="C76" s="4"/>
      <c r="D76" s="7"/>
      <c r="E76" s="4"/>
      <c r="F76" s="7"/>
      <c r="G76" s="4"/>
      <c r="H76" s="7"/>
      <c r="I76" s="4"/>
    </row>
    <row r="77" spans="3:9" ht="33.75" thickBot="1">
      <c r="C77" s="1"/>
      <c r="D77" s="1"/>
      <c r="E77" s="1"/>
      <c r="F77" s="1"/>
      <c r="G77" s="1"/>
      <c r="H77" s="1"/>
      <c r="I77" s="1"/>
    </row>
    <row r="78" spans="3:9" ht="33.75" thickTop="1">
      <c r="C78" s="1"/>
      <c r="D78" s="2" t="s">
        <v>0</v>
      </c>
      <c r="E78" s="1"/>
      <c r="F78" s="2" t="s">
        <v>0</v>
      </c>
      <c r="G78" s="1"/>
      <c r="H78" s="2" t="s">
        <v>0</v>
      </c>
      <c r="I78" s="1"/>
    </row>
    <row r="79" spans="3:9" ht="33">
      <c r="C79" s="1"/>
      <c r="D79" s="3" t="s">
        <v>1</v>
      </c>
      <c r="E79" s="1"/>
      <c r="F79" s="3" t="s">
        <v>1</v>
      </c>
      <c r="G79" s="1"/>
      <c r="H79" s="3" t="s">
        <v>1</v>
      </c>
      <c r="I79" s="1"/>
    </row>
    <row r="80" spans="3:9" ht="33">
      <c r="C80" s="1"/>
      <c r="D80" s="3" t="s">
        <v>21</v>
      </c>
      <c r="E80" s="1"/>
      <c r="F80" s="3" t="s">
        <v>40</v>
      </c>
      <c r="G80" s="1"/>
      <c r="H80" s="3" t="s">
        <v>48</v>
      </c>
      <c r="I80" s="1"/>
    </row>
    <row r="81" spans="3:9" s="6" customFormat="1" ht="33.75" thickBot="1">
      <c r="C81" s="4"/>
      <c r="D81" s="5" t="s">
        <v>22</v>
      </c>
      <c r="E81" s="4"/>
      <c r="F81" s="5" t="s">
        <v>17</v>
      </c>
      <c r="G81" s="4"/>
      <c r="H81" s="5" t="s">
        <v>3</v>
      </c>
      <c r="I81" s="4"/>
    </row>
    <row r="82" spans="3:9" ht="33.75" thickTop="1">
      <c r="C82" s="1"/>
      <c r="D82" s="1"/>
      <c r="E82" s="1"/>
      <c r="F82" s="1"/>
      <c r="G82" s="1"/>
      <c r="H82" s="9"/>
      <c r="I82" s="1"/>
    </row>
    <row r="83" spans="3:9" ht="33">
      <c r="C83" s="1"/>
      <c r="D83" s="1"/>
      <c r="E83" s="1"/>
      <c r="F83" s="1"/>
      <c r="G83" s="1"/>
      <c r="H83" s="9"/>
      <c r="I83" s="1"/>
    </row>
    <row r="84" spans="3:9" ht="33">
      <c r="C84" s="1"/>
      <c r="D84" s="1"/>
      <c r="E84" s="1"/>
      <c r="F84" s="1"/>
      <c r="G84" s="1"/>
      <c r="H84" s="9"/>
      <c r="I84" s="1"/>
    </row>
    <row r="85" spans="3:9" ht="33">
      <c r="C85" s="1"/>
      <c r="D85" s="1"/>
      <c r="E85" s="1"/>
      <c r="F85" s="1"/>
      <c r="G85" s="1"/>
      <c r="H85" s="1"/>
      <c r="I85" s="1"/>
    </row>
    <row r="86" spans="3:9" ht="33.75" thickBot="1">
      <c r="C86" s="1"/>
      <c r="D86" s="1"/>
      <c r="E86" s="1"/>
      <c r="F86" s="1"/>
      <c r="G86" s="1"/>
      <c r="H86" s="1"/>
      <c r="I86" s="1"/>
    </row>
    <row r="87" spans="3:9" ht="33.75" thickTop="1">
      <c r="C87" s="1"/>
      <c r="D87" s="2" t="s">
        <v>0</v>
      </c>
      <c r="E87" s="1"/>
      <c r="F87" s="2" t="s">
        <v>0</v>
      </c>
      <c r="G87" s="1"/>
      <c r="H87" s="2"/>
      <c r="I87" s="1"/>
    </row>
    <row r="88" spans="3:9" ht="33">
      <c r="C88" s="1"/>
      <c r="D88" s="3" t="s">
        <v>1</v>
      </c>
      <c r="E88" s="1"/>
      <c r="F88" s="3" t="s">
        <v>1</v>
      </c>
      <c r="G88" s="1"/>
      <c r="H88" s="3"/>
      <c r="I88" s="1"/>
    </row>
    <row r="89" spans="3:9" ht="33">
      <c r="C89" s="1"/>
      <c r="D89" s="3" t="s">
        <v>24</v>
      </c>
      <c r="E89" s="1"/>
      <c r="F89" s="3" t="s">
        <v>41</v>
      </c>
      <c r="G89" s="1"/>
      <c r="H89" s="3"/>
      <c r="I89" s="1"/>
    </row>
    <row r="90" spans="3:9" s="6" customFormat="1" ht="33.75" thickBot="1">
      <c r="C90" s="4"/>
      <c r="D90" s="5" t="s">
        <v>23</v>
      </c>
      <c r="E90" s="4"/>
      <c r="F90" s="5" t="s">
        <v>104</v>
      </c>
      <c r="G90" s="4"/>
      <c r="H90" s="5"/>
      <c r="I90" s="4"/>
    </row>
    <row r="91" spans="3:9" s="6" customFormat="1" ht="33.75" thickTop="1">
      <c r="C91" s="4"/>
      <c r="D91" s="7"/>
      <c r="E91" s="4"/>
      <c r="F91" s="7"/>
      <c r="G91" s="4"/>
      <c r="H91" s="7"/>
      <c r="I91" s="4"/>
    </row>
    <row r="92" spans="3:9" ht="33.75" thickBot="1">
      <c r="C92" s="1"/>
      <c r="D92" s="1"/>
      <c r="E92" s="1"/>
      <c r="F92" s="1"/>
      <c r="G92" s="1"/>
      <c r="H92" s="1"/>
      <c r="I92" s="1"/>
    </row>
    <row r="93" spans="3:9" ht="33.75" thickTop="1">
      <c r="C93" s="1"/>
      <c r="D93" s="2" t="s">
        <v>0</v>
      </c>
      <c r="E93" s="1"/>
      <c r="F93" s="2" t="s">
        <v>0</v>
      </c>
      <c r="G93" s="1"/>
      <c r="H93" s="2"/>
      <c r="I93" s="1"/>
    </row>
    <row r="94" spans="3:9" ht="33">
      <c r="C94" s="1"/>
      <c r="D94" s="3" t="s">
        <v>1</v>
      </c>
      <c r="E94" s="1"/>
      <c r="F94" s="3" t="s">
        <v>1</v>
      </c>
      <c r="G94" s="1"/>
      <c r="H94" s="3"/>
      <c r="I94" s="1"/>
    </row>
    <row r="95" spans="3:9" ht="33">
      <c r="C95" s="1"/>
      <c r="D95" s="3" t="s">
        <v>25</v>
      </c>
      <c r="E95" s="1"/>
      <c r="F95" s="3" t="s">
        <v>42</v>
      </c>
      <c r="G95" s="1"/>
      <c r="H95" s="3"/>
      <c r="I95" s="1"/>
    </row>
    <row r="96" spans="3:9" s="6" customFormat="1" ht="33.75" thickBot="1">
      <c r="C96" s="4"/>
      <c r="D96" s="5" t="s">
        <v>6</v>
      </c>
      <c r="E96" s="4"/>
      <c r="F96" s="5" t="s">
        <v>7</v>
      </c>
      <c r="G96" s="4"/>
      <c r="H96" s="5"/>
      <c r="I96" s="4"/>
    </row>
    <row r="97" spans="3:9" s="6" customFormat="1" ht="33.75" thickTop="1">
      <c r="C97" s="4"/>
      <c r="D97" s="7"/>
      <c r="E97" s="4"/>
      <c r="F97" s="7"/>
      <c r="G97" s="4"/>
      <c r="H97" s="7"/>
      <c r="I97" s="4"/>
    </row>
    <row r="98" spans="3:9" s="6" customFormat="1" ht="33">
      <c r="C98" s="4"/>
      <c r="D98" s="7"/>
      <c r="E98" s="4"/>
      <c r="F98" s="7"/>
      <c r="G98" s="4"/>
      <c r="H98" s="7"/>
      <c r="I98" s="4"/>
    </row>
    <row r="99" spans="3:9" ht="33.75" thickBot="1">
      <c r="C99" s="1"/>
      <c r="D99" s="1"/>
      <c r="E99" s="1"/>
      <c r="F99" s="1"/>
      <c r="G99" s="1"/>
      <c r="H99" s="1"/>
      <c r="I99" s="1"/>
    </row>
    <row r="100" spans="3:9" ht="33.75" thickTop="1">
      <c r="C100" s="1"/>
      <c r="D100" s="2" t="s">
        <v>0</v>
      </c>
      <c r="E100" s="1"/>
      <c r="F100" s="2" t="s">
        <v>0</v>
      </c>
      <c r="G100" s="1"/>
      <c r="H100" s="2"/>
      <c r="I100" s="1"/>
    </row>
    <row r="101" spans="3:9" ht="33">
      <c r="C101" s="1"/>
      <c r="D101" s="3" t="s">
        <v>1</v>
      </c>
      <c r="E101" s="1"/>
      <c r="F101" s="3" t="s">
        <v>1</v>
      </c>
      <c r="G101" s="1"/>
      <c r="H101" s="3"/>
      <c r="I101" s="1"/>
    </row>
    <row r="102" spans="3:9" ht="33">
      <c r="C102" s="1"/>
      <c r="D102" s="3" t="s">
        <v>26</v>
      </c>
      <c r="E102" s="1"/>
      <c r="F102" s="3" t="s">
        <v>43</v>
      </c>
      <c r="G102" s="1"/>
      <c r="H102" s="3"/>
      <c r="I102" s="1"/>
    </row>
    <row r="103" spans="3:9" s="6" customFormat="1" ht="33.75" thickBot="1">
      <c r="C103" s="4"/>
      <c r="D103" s="5" t="s">
        <v>17</v>
      </c>
      <c r="E103" s="4"/>
      <c r="F103" s="5" t="s">
        <v>30</v>
      </c>
      <c r="G103" s="4"/>
      <c r="H103" s="5"/>
      <c r="I103" s="4"/>
    </row>
    <row r="104" spans="3:9" s="6" customFormat="1" ht="33.75" thickTop="1">
      <c r="C104" s="4"/>
      <c r="D104" s="7"/>
      <c r="E104" s="4"/>
      <c r="F104" s="7"/>
      <c r="G104" s="4"/>
      <c r="H104" s="7"/>
      <c r="I104" s="4"/>
    </row>
    <row r="105" spans="3:9" s="6" customFormat="1" ht="33">
      <c r="C105" s="4"/>
      <c r="D105" s="7"/>
      <c r="E105" s="4"/>
      <c r="F105" s="7"/>
      <c r="G105" s="4"/>
      <c r="H105" s="7"/>
      <c r="I105" s="4"/>
    </row>
    <row r="106" spans="3:9" ht="33.75" thickBot="1">
      <c r="C106" s="1"/>
      <c r="D106" s="1"/>
      <c r="E106" s="1"/>
      <c r="F106" s="1"/>
      <c r="G106" s="1"/>
      <c r="H106" s="1"/>
      <c r="I106" s="1"/>
    </row>
    <row r="107" spans="3:9" ht="33.75" thickTop="1">
      <c r="C107" s="1"/>
      <c r="E107" s="1"/>
      <c r="G107" s="1"/>
      <c r="H107" s="2"/>
      <c r="I107" s="1"/>
    </row>
    <row r="108" spans="3:9" ht="33">
      <c r="C108" s="1"/>
      <c r="E108" s="1"/>
      <c r="G108" s="1"/>
      <c r="H108" s="3"/>
      <c r="I108" s="1"/>
    </row>
    <row r="109" spans="3:9" ht="33">
      <c r="C109" s="1"/>
      <c r="E109" s="1"/>
      <c r="G109" s="1"/>
      <c r="H109" s="3"/>
      <c r="I109" s="1"/>
    </row>
    <row r="110" spans="3:9" s="6" customFormat="1" ht="33.75" thickBot="1">
      <c r="C110" s="4"/>
      <c r="E110" s="4"/>
      <c r="G110" s="4"/>
      <c r="H110" s="5"/>
      <c r="I110" s="4"/>
    </row>
    <row r="111" spans="3:9" ht="33.75" thickTop="1">
      <c r="C111" s="1"/>
      <c r="D111" s="1"/>
      <c r="E111" s="1"/>
      <c r="F111" s="1"/>
      <c r="G111" s="1"/>
      <c r="H111" s="1"/>
      <c r="I111" s="1"/>
    </row>
    <row r="112" spans="3:9" ht="33">
      <c r="C112" s="1"/>
      <c r="D112" s="1"/>
      <c r="E112" s="1"/>
      <c r="F112" s="1"/>
      <c r="G112" s="1"/>
      <c r="H112" s="1"/>
      <c r="I112" s="1"/>
    </row>
    <row r="113" spans="3:9" ht="33">
      <c r="C113" s="1"/>
      <c r="D113" s="1"/>
      <c r="E113" s="1"/>
      <c r="F113" s="1"/>
      <c r="G113" s="1"/>
      <c r="H113" s="1"/>
      <c r="I113" s="1"/>
    </row>
    <row r="114" spans="3:9" ht="33">
      <c r="C114" s="1"/>
      <c r="D114" s="1"/>
      <c r="E114" s="1"/>
      <c r="F114" s="1"/>
      <c r="G114" s="1"/>
      <c r="H114" s="1"/>
      <c r="I114" s="1"/>
    </row>
    <row r="115" spans="3:9" ht="33">
      <c r="C115" s="1"/>
      <c r="D115" s="1"/>
      <c r="E115" s="1"/>
      <c r="F115" s="1"/>
      <c r="G115" s="1"/>
      <c r="H115" s="1"/>
      <c r="I115" s="1"/>
    </row>
    <row r="116" spans="3:9" ht="33">
      <c r="C116" s="1"/>
      <c r="D116" s="1"/>
      <c r="E116" s="1"/>
      <c r="F116" s="1"/>
      <c r="G116" s="1"/>
      <c r="H116" s="1"/>
      <c r="I116" s="1"/>
    </row>
    <row r="117" spans="3:9" ht="33">
      <c r="C117" s="1"/>
      <c r="D117" s="1"/>
      <c r="E117" s="1"/>
      <c r="F117" s="1"/>
      <c r="G117" s="1"/>
      <c r="H117" s="1"/>
      <c r="I117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F192"/>
  <sheetViews>
    <sheetView topLeftCell="A4" workbookViewId="0">
      <selection activeCell="J20" sqref="J20"/>
    </sheetView>
  </sheetViews>
  <sheetFormatPr defaultRowHeight="15"/>
  <cols>
    <col min="2" max="2" width="19.5703125" bestFit="1" customWidth="1"/>
    <col min="4" max="4" width="19.140625" bestFit="1" customWidth="1"/>
    <col min="6" max="6" width="19.140625" bestFit="1" customWidth="1"/>
  </cols>
  <sheetData>
    <row r="1" spans="2:6" ht="15.75" thickBot="1">
      <c r="B1" s="214" t="s">
        <v>247</v>
      </c>
      <c r="C1" s="214"/>
      <c r="D1" s="214"/>
      <c r="E1" s="214"/>
      <c r="F1" s="214"/>
    </row>
    <row r="2" spans="2:6" ht="15.75" thickTop="1">
      <c r="B2" s="29" t="s">
        <v>248</v>
      </c>
      <c r="D2" s="29" t="s">
        <v>248</v>
      </c>
      <c r="F2" s="29" t="s">
        <v>248</v>
      </c>
    </row>
    <row r="3" spans="2:6">
      <c r="B3" s="30" t="s">
        <v>1</v>
      </c>
      <c r="D3" s="30" t="s">
        <v>1</v>
      </c>
      <c r="F3" s="30" t="s">
        <v>1</v>
      </c>
    </row>
    <row r="4" spans="2:6">
      <c r="B4" s="30" t="s">
        <v>50</v>
      </c>
      <c r="D4" s="30" t="s">
        <v>82</v>
      </c>
      <c r="F4" s="30" t="s">
        <v>249</v>
      </c>
    </row>
    <row r="5" spans="2:6">
      <c r="B5" s="30" t="s">
        <v>51</v>
      </c>
      <c r="D5" s="30" t="s">
        <v>98</v>
      </c>
      <c r="F5" s="30" t="s">
        <v>250</v>
      </c>
    </row>
    <row r="6" spans="2:6" ht="20.25">
      <c r="B6" s="31">
        <v>901</v>
      </c>
      <c r="D6" s="31">
        <v>910</v>
      </c>
      <c r="F6" s="31">
        <v>927</v>
      </c>
    </row>
    <row r="7" spans="2:6" ht="15.75" thickBot="1">
      <c r="B7" s="32"/>
      <c r="D7" s="32"/>
      <c r="F7" s="32"/>
    </row>
    <row r="8" spans="2:6" ht="16.5" thickTop="1" thickBot="1"/>
    <row r="9" spans="2:6" ht="15.75" thickTop="1">
      <c r="B9" s="29" t="s">
        <v>248</v>
      </c>
      <c r="D9" s="29" t="s">
        <v>248</v>
      </c>
      <c r="F9" s="29" t="s">
        <v>248</v>
      </c>
    </row>
    <row r="10" spans="2:6">
      <c r="B10" s="30" t="s">
        <v>1</v>
      </c>
      <c r="D10" s="30" t="s">
        <v>1</v>
      </c>
      <c r="F10" s="30" t="s">
        <v>1</v>
      </c>
    </row>
    <row r="11" spans="2:6">
      <c r="B11" s="30" t="s">
        <v>50</v>
      </c>
      <c r="D11" s="30" t="s">
        <v>82</v>
      </c>
      <c r="F11" s="30" t="s">
        <v>249</v>
      </c>
    </row>
    <row r="12" spans="2:6">
      <c r="B12" s="30" t="s">
        <v>52</v>
      </c>
      <c r="D12" s="30" t="s">
        <v>99</v>
      </c>
      <c r="F12" s="30" t="s">
        <v>251</v>
      </c>
    </row>
    <row r="13" spans="2:6" ht="20.25">
      <c r="B13" s="31">
        <v>902</v>
      </c>
      <c r="D13" s="31">
        <v>922</v>
      </c>
      <c r="F13" s="31">
        <v>926</v>
      </c>
    </row>
    <row r="14" spans="2:6" ht="15.75" thickBot="1">
      <c r="B14" s="32"/>
      <c r="D14" s="32"/>
      <c r="F14" s="32"/>
    </row>
    <row r="15" spans="2:6" ht="16.5" thickTop="1" thickBot="1"/>
    <row r="16" spans="2:6" ht="15.75" thickTop="1">
      <c r="B16" s="29" t="s">
        <v>248</v>
      </c>
      <c r="D16" s="29" t="s">
        <v>248</v>
      </c>
      <c r="F16" s="29" t="s">
        <v>248</v>
      </c>
    </row>
    <row r="17" spans="2:6">
      <c r="B17" s="30" t="s">
        <v>1</v>
      </c>
      <c r="D17" s="30" t="s">
        <v>1</v>
      </c>
      <c r="F17" s="30" t="s">
        <v>1</v>
      </c>
    </row>
    <row r="18" spans="2:6">
      <c r="B18" s="30" t="s">
        <v>50</v>
      </c>
      <c r="D18" s="30" t="s">
        <v>82</v>
      </c>
      <c r="F18" s="30" t="s">
        <v>249</v>
      </c>
    </row>
    <row r="19" spans="2:6">
      <c r="B19" s="30" t="s">
        <v>53</v>
      </c>
      <c r="D19" s="30" t="s">
        <v>100</v>
      </c>
      <c r="F19" s="30" t="s">
        <v>252</v>
      </c>
    </row>
    <row r="20" spans="2:6" ht="20.25">
      <c r="B20" s="31">
        <v>903</v>
      </c>
      <c r="D20" s="31">
        <v>916</v>
      </c>
      <c r="F20" s="31">
        <v>925</v>
      </c>
    </row>
    <row r="21" spans="2:6" ht="15.75" thickBot="1">
      <c r="B21" s="32"/>
      <c r="D21" s="32"/>
      <c r="F21" s="32"/>
    </row>
    <row r="22" spans="2:6" ht="16.5" thickTop="1" thickBot="1"/>
    <row r="23" spans="2:6" ht="15.75" thickTop="1">
      <c r="B23" s="29" t="s">
        <v>248</v>
      </c>
      <c r="D23" s="29" t="s">
        <v>248</v>
      </c>
      <c r="F23" s="29" t="s">
        <v>248</v>
      </c>
    </row>
    <row r="24" spans="2:6">
      <c r="B24" s="30" t="s">
        <v>1</v>
      </c>
      <c r="D24" s="30" t="s">
        <v>1</v>
      </c>
      <c r="F24" s="30" t="s">
        <v>1</v>
      </c>
    </row>
    <row r="25" spans="2:6">
      <c r="B25" s="30" t="s">
        <v>50</v>
      </c>
      <c r="D25" s="30" t="s">
        <v>82</v>
      </c>
      <c r="F25" s="30" t="s">
        <v>249</v>
      </c>
    </row>
    <row r="26" spans="2:6">
      <c r="B26" s="30" t="s">
        <v>57</v>
      </c>
      <c r="D26" s="30" t="s">
        <v>101</v>
      </c>
      <c r="F26" s="30" t="s">
        <v>253</v>
      </c>
    </row>
    <row r="27" spans="2:6" ht="20.25">
      <c r="B27" s="31">
        <v>904</v>
      </c>
      <c r="D27" s="31">
        <v>906</v>
      </c>
      <c r="F27" s="31">
        <v>924</v>
      </c>
    </row>
    <row r="28" spans="2:6" ht="15.75" thickBot="1">
      <c r="B28" s="32"/>
      <c r="D28" s="32"/>
      <c r="F28" s="32"/>
    </row>
    <row r="29" spans="2:6" ht="16.5" thickTop="1" thickBot="1"/>
    <row r="30" spans="2:6" ht="15.75" thickTop="1">
      <c r="B30" s="29" t="s">
        <v>248</v>
      </c>
      <c r="D30" s="29" t="s">
        <v>248</v>
      </c>
      <c r="F30" s="29" t="s">
        <v>248</v>
      </c>
    </row>
    <row r="31" spans="2:6">
      <c r="B31" s="30" t="s">
        <v>1</v>
      </c>
      <c r="D31" s="30" t="s">
        <v>1</v>
      </c>
      <c r="F31" s="30" t="s">
        <v>1</v>
      </c>
    </row>
    <row r="32" spans="2:6">
      <c r="B32" s="30" t="s">
        <v>50</v>
      </c>
      <c r="D32" s="30" t="s">
        <v>82</v>
      </c>
      <c r="F32" s="30" t="s">
        <v>249</v>
      </c>
    </row>
    <row r="33" spans="2:6">
      <c r="B33" s="30" t="s">
        <v>58</v>
      </c>
      <c r="D33" s="30" t="s">
        <v>102</v>
      </c>
      <c r="F33" s="30" t="s">
        <v>254</v>
      </c>
    </row>
    <row r="34" spans="2:6" ht="20.25">
      <c r="B34" s="31">
        <v>905</v>
      </c>
      <c r="D34" s="31">
        <v>903</v>
      </c>
      <c r="F34" s="31">
        <v>923</v>
      </c>
    </row>
    <row r="35" spans="2:6" ht="15.75" thickBot="1">
      <c r="B35" s="32"/>
      <c r="D35" s="32"/>
      <c r="F35" s="32"/>
    </row>
    <row r="36" spans="2:6" ht="16.5" thickTop="1" thickBot="1"/>
    <row r="37" spans="2:6" ht="15.75" thickTop="1">
      <c r="B37" s="29" t="s">
        <v>248</v>
      </c>
      <c r="D37" s="29" t="s">
        <v>248</v>
      </c>
      <c r="F37" s="29" t="s">
        <v>248</v>
      </c>
    </row>
    <row r="38" spans="2:6">
      <c r="B38" s="30" t="s">
        <v>1</v>
      </c>
      <c r="D38" s="30" t="s">
        <v>1</v>
      </c>
      <c r="F38" s="30" t="s">
        <v>1</v>
      </c>
    </row>
    <row r="39" spans="2:6">
      <c r="B39" s="30" t="s">
        <v>50</v>
      </c>
      <c r="D39" s="30" t="s">
        <v>82</v>
      </c>
      <c r="F39" s="30" t="s">
        <v>249</v>
      </c>
    </row>
    <row r="40" spans="2:6">
      <c r="B40" s="30" t="s">
        <v>59</v>
      </c>
      <c r="D40" s="30" t="s">
        <v>255</v>
      </c>
      <c r="F40" s="30" t="s">
        <v>256</v>
      </c>
    </row>
    <row r="41" spans="2:6" ht="20.25">
      <c r="B41" s="31">
        <v>906</v>
      </c>
      <c r="D41" s="31">
        <v>919</v>
      </c>
      <c r="F41" s="31">
        <v>922</v>
      </c>
    </row>
    <row r="42" spans="2:6" ht="15.75" thickBot="1">
      <c r="B42" s="32"/>
      <c r="D42" s="32"/>
      <c r="F42" s="32"/>
    </row>
    <row r="43" spans="2:6" ht="16.5" thickTop="1" thickBot="1"/>
    <row r="44" spans="2:6" ht="15.75" thickTop="1">
      <c r="B44" s="29" t="s">
        <v>248</v>
      </c>
      <c r="D44" s="29" t="s">
        <v>248</v>
      </c>
      <c r="F44" s="29" t="s">
        <v>248</v>
      </c>
    </row>
    <row r="45" spans="2:6">
      <c r="B45" s="30" t="s">
        <v>1</v>
      </c>
      <c r="D45" s="30" t="s">
        <v>1</v>
      </c>
      <c r="F45" s="30" t="s">
        <v>1</v>
      </c>
    </row>
    <row r="46" spans="2:6">
      <c r="B46" s="30" t="s">
        <v>50</v>
      </c>
      <c r="D46" s="30" t="s">
        <v>82</v>
      </c>
      <c r="F46" s="30" t="s">
        <v>249</v>
      </c>
    </row>
    <row r="47" spans="2:6">
      <c r="B47" s="30" t="s">
        <v>64</v>
      </c>
      <c r="D47" s="30" t="s">
        <v>257</v>
      </c>
      <c r="F47" s="30" t="s">
        <v>258</v>
      </c>
    </row>
    <row r="48" spans="2:6" ht="20.25">
      <c r="B48" s="31">
        <v>907</v>
      </c>
      <c r="D48" s="31">
        <v>924</v>
      </c>
      <c r="F48" s="31">
        <v>921</v>
      </c>
    </row>
    <row r="49" spans="2:6" ht="15.75" thickBot="1">
      <c r="B49" s="32"/>
      <c r="D49" s="32"/>
      <c r="F49" s="32"/>
    </row>
    <row r="50" spans="2:6" ht="16.5" thickTop="1" thickBot="1"/>
    <row r="51" spans="2:6" ht="15.75" thickTop="1">
      <c r="B51" s="29" t="s">
        <v>248</v>
      </c>
      <c r="D51" s="29" t="s">
        <v>248</v>
      </c>
      <c r="F51" s="29" t="s">
        <v>248</v>
      </c>
    </row>
    <row r="52" spans="2:6">
      <c r="B52" s="30" t="s">
        <v>1</v>
      </c>
      <c r="D52" s="30" t="s">
        <v>1</v>
      </c>
      <c r="F52" s="30" t="s">
        <v>1</v>
      </c>
    </row>
    <row r="53" spans="2:6">
      <c r="B53" s="30" t="s">
        <v>50</v>
      </c>
      <c r="D53" s="30" t="s">
        <v>82</v>
      </c>
      <c r="F53" s="30" t="s">
        <v>249</v>
      </c>
    </row>
    <row r="54" spans="2:6">
      <c r="B54" s="30" t="s">
        <v>65</v>
      </c>
      <c r="D54" s="30" t="s">
        <v>259</v>
      </c>
      <c r="F54" s="30" t="s">
        <v>260</v>
      </c>
    </row>
    <row r="55" spans="2:6" ht="20.25">
      <c r="B55" s="31">
        <v>908</v>
      </c>
      <c r="D55" s="31">
        <v>911</v>
      </c>
      <c r="F55" s="31">
        <v>920</v>
      </c>
    </row>
    <row r="56" spans="2:6" ht="15.75" thickBot="1">
      <c r="B56" s="32"/>
      <c r="D56" s="32"/>
      <c r="F56" s="32"/>
    </row>
    <row r="57" spans="2:6" ht="16.5" thickTop="1" thickBot="1"/>
    <row r="58" spans="2:6" ht="15.75" thickTop="1">
      <c r="B58" s="29" t="s">
        <v>248</v>
      </c>
      <c r="D58" s="29" t="s">
        <v>248</v>
      </c>
      <c r="F58" s="29" t="s">
        <v>248</v>
      </c>
    </row>
    <row r="59" spans="2:6">
      <c r="B59" s="30" t="s">
        <v>1</v>
      </c>
      <c r="D59" s="30" t="s">
        <v>1</v>
      </c>
      <c r="F59" s="30" t="s">
        <v>1</v>
      </c>
    </row>
    <row r="60" spans="2:6">
      <c r="B60" s="30" t="s">
        <v>50</v>
      </c>
      <c r="D60" s="30" t="s">
        <v>82</v>
      </c>
      <c r="F60" s="30" t="s">
        <v>249</v>
      </c>
    </row>
    <row r="61" spans="2:6">
      <c r="B61" s="30" t="s">
        <v>66</v>
      </c>
      <c r="D61" s="30" t="s">
        <v>261</v>
      </c>
      <c r="F61" s="30" t="s">
        <v>262</v>
      </c>
    </row>
    <row r="62" spans="2:6" ht="20.25">
      <c r="B62" s="31">
        <v>909</v>
      </c>
      <c r="D62" s="31">
        <v>917</v>
      </c>
      <c r="F62" s="31">
        <v>919</v>
      </c>
    </row>
    <row r="63" spans="2:6" ht="15.75" thickBot="1">
      <c r="B63" s="32"/>
      <c r="D63" s="32"/>
      <c r="F63" s="32"/>
    </row>
    <row r="64" spans="2:6" ht="16.5" thickTop="1" thickBot="1"/>
    <row r="65" spans="2:6" ht="15.75" thickTop="1">
      <c r="B65" s="29" t="s">
        <v>248</v>
      </c>
      <c r="D65" s="29" t="s">
        <v>248</v>
      </c>
      <c r="F65" s="29" t="s">
        <v>248</v>
      </c>
    </row>
    <row r="66" spans="2:6">
      <c r="B66" s="30" t="s">
        <v>1</v>
      </c>
      <c r="D66" s="30" t="s">
        <v>1</v>
      </c>
      <c r="F66" s="30" t="s">
        <v>1</v>
      </c>
    </row>
    <row r="67" spans="2:6">
      <c r="B67" s="30" t="s">
        <v>50</v>
      </c>
      <c r="D67" s="30" t="s">
        <v>82</v>
      </c>
      <c r="F67" s="30" t="s">
        <v>249</v>
      </c>
    </row>
    <row r="68" spans="2:6">
      <c r="B68" s="30" t="s">
        <v>70</v>
      </c>
      <c r="D68" s="30" t="s">
        <v>263</v>
      </c>
      <c r="F68" s="30" t="s">
        <v>264</v>
      </c>
    </row>
    <row r="69" spans="2:6" ht="20.25">
      <c r="B69" s="31">
        <v>910</v>
      </c>
      <c r="D69" s="31">
        <v>904</v>
      </c>
      <c r="F69" s="31">
        <v>918</v>
      </c>
    </row>
    <row r="70" spans="2:6" ht="15.75" thickBot="1">
      <c r="B70" s="32"/>
      <c r="D70" s="32"/>
      <c r="F70" s="32"/>
    </row>
    <row r="71" spans="2:6" ht="16.5" thickTop="1" thickBot="1"/>
    <row r="72" spans="2:6" ht="15.75" thickTop="1">
      <c r="B72" s="29" t="s">
        <v>248</v>
      </c>
      <c r="D72" s="29" t="s">
        <v>248</v>
      </c>
      <c r="F72" s="29" t="s">
        <v>248</v>
      </c>
    </row>
    <row r="73" spans="2:6">
      <c r="B73" s="30" t="s">
        <v>1</v>
      </c>
      <c r="D73" s="30" t="s">
        <v>1</v>
      </c>
      <c r="F73" s="30" t="s">
        <v>1</v>
      </c>
    </row>
    <row r="74" spans="2:6">
      <c r="B74" s="30" t="s">
        <v>50</v>
      </c>
      <c r="D74" s="30" t="s">
        <v>82</v>
      </c>
      <c r="F74" s="30" t="s">
        <v>249</v>
      </c>
    </row>
    <row r="75" spans="2:6">
      <c r="B75" s="30" t="s">
        <v>71</v>
      </c>
      <c r="D75" s="30" t="s">
        <v>265</v>
      </c>
      <c r="F75" s="30" t="s">
        <v>266</v>
      </c>
    </row>
    <row r="76" spans="2:6" ht="20.25">
      <c r="B76" s="31">
        <v>911</v>
      </c>
      <c r="D76" s="31">
        <v>901</v>
      </c>
      <c r="F76" s="31">
        <v>917</v>
      </c>
    </row>
    <row r="77" spans="2:6" ht="15.75" thickBot="1">
      <c r="B77" s="32"/>
      <c r="D77" s="32"/>
      <c r="F77" s="32"/>
    </row>
    <row r="78" spans="2:6" ht="16.5" thickTop="1" thickBot="1"/>
    <row r="79" spans="2:6" ht="15.75" thickTop="1">
      <c r="B79" s="29" t="s">
        <v>248</v>
      </c>
      <c r="D79" s="29" t="s">
        <v>248</v>
      </c>
      <c r="F79" s="29" t="s">
        <v>248</v>
      </c>
    </row>
    <row r="80" spans="2:6">
      <c r="B80" s="30" t="s">
        <v>1</v>
      </c>
      <c r="D80" s="30" t="s">
        <v>1</v>
      </c>
      <c r="F80" s="30" t="s">
        <v>1</v>
      </c>
    </row>
    <row r="81" spans="2:6">
      <c r="B81" s="30" t="s">
        <v>50</v>
      </c>
      <c r="D81" s="30" t="s">
        <v>82</v>
      </c>
      <c r="F81" s="30" t="s">
        <v>249</v>
      </c>
    </row>
    <row r="82" spans="2:6">
      <c r="B82" s="30" t="s">
        <v>72</v>
      </c>
      <c r="D82" s="30" t="s">
        <v>267</v>
      </c>
      <c r="F82" s="30" t="s">
        <v>268</v>
      </c>
    </row>
    <row r="83" spans="2:6" ht="20.25">
      <c r="B83" s="31">
        <v>912</v>
      </c>
      <c r="D83" s="31">
        <v>913</v>
      </c>
      <c r="F83" s="31">
        <v>916</v>
      </c>
    </row>
    <row r="84" spans="2:6" ht="15.75" thickBot="1">
      <c r="B84" s="32"/>
      <c r="D84" s="32"/>
      <c r="F84" s="32"/>
    </row>
    <row r="85" spans="2:6" ht="15.75" thickTop="1">
      <c r="B85" s="33"/>
      <c r="D85" s="33"/>
      <c r="F85" s="33"/>
    </row>
    <row r="86" spans="2:6" ht="15.75" thickBot="1">
      <c r="F86" s="33"/>
    </row>
    <row r="87" spans="2:6" ht="15.75" thickTop="1">
      <c r="B87" s="29" t="s">
        <v>248</v>
      </c>
      <c r="D87" s="29" t="s">
        <v>248</v>
      </c>
      <c r="F87" s="29" t="s">
        <v>248</v>
      </c>
    </row>
    <row r="88" spans="2:6">
      <c r="B88" s="30" t="s">
        <v>1</v>
      </c>
      <c r="D88" s="30" t="s">
        <v>1</v>
      </c>
      <c r="F88" s="30" t="s">
        <v>1</v>
      </c>
    </row>
    <row r="89" spans="2:6">
      <c r="B89" s="30" t="s">
        <v>50</v>
      </c>
      <c r="D89" s="30" t="s">
        <v>82</v>
      </c>
      <c r="F89" s="30" t="s">
        <v>249</v>
      </c>
    </row>
    <row r="90" spans="2:6">
      <c r="B90" s="30" t="s">
        <v>76</v>
      </c>
      <c r="D90" s="30" t="s">
        <v>269</v>
      </c>
      <c r="F90" s="30" t="s">
        <v>270</v>
      </c>
    </row>
    <row r="91" spans="2:6" ht="20.25">
      <c r="B91" s="31">
        <v>913</v>
      </c>
      <c r="D91" s="31">
        <v>908</v>
      </c>
      <c r="F91" s="31">
        <v>915</v>
      </c>
    </row>
    <row r="92" spans="2:6" ht="15.75" thickBot="1">
      <c r="B92" s="32"/>
      <c r="D92" s="32"/>
      <c r="F92" s="32"/>
    </row>
    <row r="93" spans="2:6" ht="16.5" thickTop="1" thickBot="1"/>
    <row r="94" spans="2:6" ht="15.75" thickTop="1">
      <c r="B94" s="29" t="s">
        <v>248</v>
      </c>
      <c r="D94" s="29" t="s">
        <v>248</v>
      </c>
      <c r="F94" s="29" t="s">
        <v>248</v>
      </c>
    </row>
    <row r="95" spans="2:6">
      <c r="B95" s="30" t="s">
        <v>1</v>
      </c>
      <c r="D95" s="30" t="s">
        <v>1</v>
      </c>
      <c r="F95" s="30" t="s">
        <v>1</v>
      </c>
    </row>
    <row r="96" spans="2:6">
      <c r="B96" s="30" t="s">
        <v>50</v>
      </c>
      <c r="D96" s="30" t="s">
        <v>82</v>
      </c>
      <c r="F96" s="30" t="s">
        <v>249</v>
      </c>
    </row>
    <row r="97" spans="2:6">
      <c r="B97" s="30" t="s">
        <v>77</v>
      </c>
      <c r="D97" s="30" t="s">
        <v>271</v>
      </c>
      <c r="F97" s="30" t="s">
        <v>272</v>
      </c>
    </row>
    <row r="98" spans="2:6" ht="20.25">
      <c r="B98" s="31">
        <v>914</v>
      </c>
      <c r="D98" s="31">
        <v>926</v>
      </c>
      <c r="F98" s="31">
        <v>914</v>
      </c>
    </row>
    <row r="99" spans="2:6" ht="15.75" thickBot="1">
      <c r="B99" s="32"/>
      <c r="D99" s="32"/>
      <c r="F99" s="32"/>
    </row>
    <row r="100" spans="2:6" ht="16.5" thickTop="1" thickBot="1"/>
    <row r="101" spans="2:6" ht="15.75" thickTop="1">
      <c r="B101" s="29" t="s">
        <v>248</v>
      </c>
      <c r="D101" s="29" t="s">
        <v>248</v>
      </c>
      <c r="F101" s="29" t="s">
        <v>248</v>
      </c>
    </row>
    <row r="102" spans="2:6">
      <c r="B102" s="30" t="s">
        <v>1</v>
      </c>
      <c r="D102" s="30" t="s">
        <v>1</v>
      </c>
      <c r="F102" s="30" t="s">
        <v>1</v>
      </c>
    </row>
    <row r="103" spans="2:6">
      <c r="B103" s="30" t="s">
        <v>50</v>
      </c>
      <c r="D103" s="30" t="s">
        <v>82</v>
      </c>
      <c r="F103" s="30" t="s">
        <v>249</v>
      </c>
    </row>
    <row r="104" spans="2:6">
      <c r="B104" s="30" t="s">
        <v>78</v>
      </c>
      <c r="D104" s="30" t="s">
        <v>273</v>
      </c>
      <c r="F104" s="30" t="s">
        <v>274</v>
      </c>
    </row>
    <row r="105" spans="2:6" ht="20.25">
      <c r="B105" s="31">
        <v>915</v>
      </c>
      <c r="D105" s="31">
        <v>907</v>
      </c>
      <c r="F105" s="31">
        <v>913</v>
      </c>
    </row>
    <row r="106" spans="2:6" ht="15.75" thickBot="1">
      <c r="B106" s="32"/>
      <c r="D106" s="32"/>
      <c r="F106" s="32"/>
    </row>
    <row r="107" spans="2:6" ht="16.5" thickTop="1" thickBot="1"/>
    <row r="108" spans="2:6" ht="15.75" thickTop="1">
      <c r="B108" s="29" t="s">
        <v>248</v>
      </c>
      <c r="D108" s="29" t="s">
        <v>248</v>
      </c>
      <c r="F108" s="29" t="s">
        <v>248</v>
      </c>
    </row>
    <row r="109" spans="2:6">
      <c r="B109" s="30" t="s">
        <v>1</v>
      </c>
      <c r="D109" s="30" t="s">
        <v>1</v>
      </c>
      <c r="F109" s="30" t="s">
        <v>1</v>
      </c>
    </row>
    <row r="110" spans="2:6">
      <c r="B110" s="30" t="s">
        <v>50</v>
      </c>
      <c r="D110" s="30" t="s">
        <v>82</v>
      </c>
      <c r="F110" s="30" t="s">
        <v>249</v>
      </c>
    </row>
    <row r="111" spans="2:6">
      <c r="B111" s="30" t="s">
        <v>83</v>
      </c>
      <c r="D111" s="30" t="s">
        <v>275</v>
      </c>
      <c r="F111" s="30" t="s">
        <v>276</v>
      </c>
    </row>
    <row r="112" spans="2:6" ht="20.25">
      <c r="B112" s="31">
        <v>916</v>
      </c>
      <c r="D112" s="31">
        <v>918</v>
      </c>
      <c r="F112" s="31">
        <v>912</v>
      </c>
    </row>
    <row r="113" spans="2:6" ht="15.75" thickBot="1">
      <c r="B113" s="32"/>
      <c r="D113" s="32"/>
      <c r="F113" s="32"/>
    </row>
    <row r="114" spans="2:6" ht="16.5" thickTop="1" thickBot="1"/>
    <row r="115" spans="2:6" ht="15.75" thickTop="1">
      <c r="B115" s="29" t="s">
        <v>248</v>
      </c>
      <c r="D115" s="29" t="s">
        <v>248</v>
      </c>
      <c r="F115" s="29" t="s">
        <v>248</v>
      </c>
    </row>
    <row r="116" spans="2:6">
      <c r="B116" s="30" t="s">
        <v>1</v>
      </c>
      <c r="D116" s="30" t="s">
        <v>1</v>
      </c>
      <c r="F116" s="30" t="s">
        <v>1</v>
      </c>
    </row>
    <row r="117" spans="2:6">
      <c r="B117" s="30" t="s">
        <v>50</v>
      </c>
      <c r="D117" s="30" t="s">
        <v>82</v>
      </c>
      <c r="F117" s="30" t="s">
        <v>249</v>
      </c>
    </row>
    <row r="118" spans="2:6">
      <c r="B118" s="30" t="s">
        <v>84</v>
      </c>
      <c r="D118" s="30" t="s">
        <v>277</v>
      </c>
      <c r="F118" s="30" t="s">
        <v>278</v>
      </c>
    </row>
    <row r="119" spans="2:6" ht="20.25">
      <c r="B119" s="31">
        <v>917</v>
      </c>
      <c r="D119" s="31">
        <v>925</v>
      </c>
      <c r="F119" s="31">
        <v>911</v>
      </c>
    </row>
    <row r="120" spans="2:6" ht="15.75" thickBot="1">
      <c r="B120" s="32"/>
      <c r="D120" s="32"/>
      <c r="F120" s="32"/>
    </row>
    <row r="121" spans="2:6" ht="16.5" thickTop="1" thickBot="1"/>
    <row r="122" spans="2:6" ht="15.75" thickTop="1">
      <c r="B122" s="29" t="s">
        <v>248</v>
      </c>
      <c r="D122" s="29" t="s">
        <v>248</v>
      </c>
      <c r="F122" s="29" t="s">
        <v>248</v>
      </c>
    </row>
    <row r="123" spans="2:6">
      <c r="B123" s="30" t="s">
        <v>1</v>
      </c>
      <c r="D123" s="30" t="s">
        <v>1</v>
      </c>
      <c r="F123" s="30" t="s">
        <v>1</v>
      </c>
    </row>
    <row r="124" spans="2:6">
      <c r="B124" s="30" t="s">
        <v>50</v>
      </c>
      <c r="D124" s="30" t="s">
        <v>82</v>
      </c>
      <c r="F124" s="30" t="s">
        <v>249</v>
      </c>
    </row>
    <row r="125" spans="2:6">
      <c r="B125" s="30" t="s">
        <v>85</v>
      </c>
      <c r="D125" s="30" t="s">
        <v>279</v>
      </c>
      <c r="F125" s="30" t="s">
        <v>280</v>
      </c>
    </row>
    <row r="126" spans="2:6" ht="20.25">
      <c r="B126" s="31">
        <v>918</v>
      </c>
      <c r="D126" s="31">
        <v>923</v>
      </c>
      <c r="F126" s="31">
        <v>910</v>
      </c>
    </row>
    <row r="127" spans="2:6" ht="15.75" thickBot="1">
      <c r="B127" s="32"/>
      <c r="D127" s="32"/>
      <c r="F127" s="32"/>
    </row>
    <row r="128" spans="2:6" ht="15.75" thickTop="1"/>
    <row r="129" spans="2:6" ht="15.75" thickBot="1"/>
    <row r="130" spans="2:6" ht="15.75" thickTop="1">
      <c r="B130" s="29" t="s">
        <v>248</v>
      </c>
      <c r="D130" s="29" t="s">
        <v>248</v>
      </c>
      <c r="F130" s="29" t="s">
        <v>248</v>
      </c>
    </row>
    <row r="131" spans="2:6">
      <c r="B131" s="30" t="s">
        <v>1</v>
      </c>
      <c r="D131" s="30" t="s">
        <v>1</v>
      </c>
      <c r="F131" s="30" t="s">
        <v>1</v>
      </c>
    </row>
    <row r="132" spans="2:6">
      <c r="B132" s="30" t="s">
        <v>50</v>
      </c>
      <c r="D132" s="30" t="s">
        <v>82</v>
      </c>
      <c r="F132" s="30" t="s">
        <v>249</v>
      </c>
    </row>
    <row r="133" spans="2:6">
      <c r="B133" s="30" t="s">
        <v>87</v>
      </c>
      <c r="D133" s="30" t="s">
        <v>281</v>
      </c>
      <c r="F133" s="30" t="s">
        <v>282</v>
      </c>
    </row>
    <row r="134" spans="2:6" ht="20.25">
      <c r="B134" s="31">
        <v>919</v>
      </c>
      <c r="D134" s="31">
        <v>905</v>
      </c>
      <c r="F134" s="31">
        <v>909</v>
      </c>
    </row>
    <row r="135" spans="2:6" ht="15.75" thickBot="1">
      <c r="B135" s="32"/>
      <c r="D135" s="32"/>
      <c r="F135" s="32"/>
    </row>
    <row r="136" spans="2:6" ht="16.5" thickTop="1" thickBot="1"/>
    <row r="137" spans="2:6" ht="15.75" thickTop="1">
      <c r="B137" s="29" t="s">
        <v>248</v>
      </c>
      <c r="D137" s="29" t="s">
        <v>248</v>
      </c>
      <c r="F137" s="29" t="s">
        <v>248</v>
      </c>
    </row>
    <row r="138" spans="2:6">
      <c r="B138" s="30" t="s">
        <v>1</v>
      </c>
      <c r="D138" s="30" t="s">
        <v>1</v>
      </c>
      <c r="F138" s="30" t="s">
        <v>1</v>
      </c>
    </row>
    <row r="139" spans="2:6">
      <c r="B139" s="30" t="s">
        <v>50</v>
      </c>
      <c r="D139" s="30" t="s">
        <v>82</v>
      </c>
      <c r="F139" s="30" t="s">
        <v>249</v>
      </c>
    </row>
    <row r="140" spans="2:6">
      <c r="B140" s="30" t="s">
        <v>88</v>
      </c>
      <c r="D140" s="30" t="s">
        <v>283</v>
      </c>
      <c r="F140" s="30" t="s">
        <v>284</v>
      </c>
    </row>
    <row r="141" spans="2:6" ht="20.25">
      <c r="B141" s="31">
        <v>920</v>
      </c>
      <c r="D141" s="31">
        <v>920</v>
      </c>
      <c r="F141" s="31">
        <v>908</v>
      </c>
    </row>
    <row r="142" spans="2:6" ht="15.75" thickBot="1">
      <c r="B142" s="32"/>
      <c r="D142" s="32"/>
      <c r="F142" s="32"/>
    </row>
    <row r="143" spans="2:6" ht="16.5" thickTop="1" thickBot="1"/>
    <row r="144" spans="2:6" ht="15.75" thickTop="1">
      <c r="B144" s="29" t="s">
        <v>248</v>
      </c>
      <c r="D144" s="29" t="s">
        <v>248</v>
      </c>
      <c r="F144" s="29" t="s">
        <v>248</v>
      </c>
    </row>
    <row r="145" spans="2:6">
      <c r="B145" s="30" t="s">
        <v>1</v>
      </c>
      <c r="D145" s="30" t="s">
        <v>1</v>
      </c>
      <c r="F145" s="30" t="s">
        <v>1</v>
      </c>
    </row>
    <row r="146" spans="2:6">
      <c r="B146" s="30" t="s">
        <v>50</v>
      </c>
      <c r="D146" s="30" t="s">
        <v>82</v>
      </c>
      <c r="F146" s="30" t="s">
        <v>249</v>
      </c>
    </row>
    <row r="147" spans="2:6">
      <c r="B147" s="30" t="s">
        <v>89</v>
      </c>
      <c r="D147" s="30" t="s">
        <v>285</v>
      </c>
      <c r="F147" s="30" t="s">
        <v>286</v>
      </c>
    </row>
    <row r="148" spans="2:6" ht="20.25">
      <c r="B148" s="31">
        <v>921</v>
      </c>
      <c r="D148" s="31">
        <v>912</v>
      </c>
      <c r="F148" s="31">
        <v>907</v>
      </c>
    </row>
    <row r="149" spans="2:6" ht="15.75" thickBot="1">
      <c r="B149" s="32"/>
      <c r="D149" s="32"/>
      <c r="F149" s="32"/>
    </row>
    <row r="150" spans="2:6" ht="16.5" thickTop="1" thickBot="1"/>
    <row r="151" spans="2:6" ht="15.75" thickTop="1">
      <c r="B151" s="29" t="s">
        <v>248</v>
      </c>
      <c r="D151" s="29" t="s">
        <v>248</v>
      </c>
      <c r="F151" s="29" t="s">
        <v>248</v>
      </c>
    </row>
    <row r="152" spans="2:6">
      <c r="B152" s="30" t="s">
        <v>1</v>
      </c>
      <c r="D152" s="30" t="s">
        <v>1</v>
      </c>
      <c r="F152" s="30" t="s">
        <v>1</v>
      </c>
    </row>
    <row r="153" spans="2:6">
      <c r="B153" s="30" t="s">
        <v>50</v>
      </c>
      <c r="D153" s="30" t="s">
        <v>82</v>
      </c>
      <c r="F153" s="30" t="s">
        <v>249</v>
      </c>
    </row>
    <row r="154" spans="2:6">
      <c r="B154" s="30" t="s">
        <v>90</v>
      </c>
      <c r="D154" s="30" t="s">
        <v>287</v>
      </c>
      <c r="F154" s="30" t="s">
        <v>288</v>
      </c>
    </row>
    <row r="155" spans="2:6" ht="20.25">
      <c r="B155" s="31">
        <v>922</v>
      </c>
      <c r="D155" s="31">
        <v>902</v>
      </c>
      <c r="F155" s="31">
        <v>906</v>
      </c>
    </row>
    <row r="156" spans="2:6" ht="15.75" thickBot="1">
      <c r="B156" s="32"/>
      <c r="D156" s="32"/>
      <c r="F156" s="32"/>
    </row>
    <row r="157" spans="2:6" ht="16.5" thickTop="1" thickBot="1"/>
    <row r="158" spans="2:6" ht="15.75" thickTop="1">
      <c r="B158" s="29" t="s">
        <v>248</v>
      </c>
      <c r="D158" s="29" t="s">
        <v>248</v>
      </c>
      <c r="F158" s="29" t="s">
        <v>248</v>
      </c>
    </row>
    <row r="159" spans="2:6">
      <c r="B159" s="30" t="s">
        <v>1</v>
      </c>
      <c r="D159" s="30" t="s">
        <v>1</v>
      </c>
      <c r="F159" s="30" t="s">
        <v>1</v>
      </c>
    </row>
    <row r="160" spans="2:6">
      <c r="B160" s="30" t="s">
        <v>50</v>
      </c>
      <c r="D160" s="30" t="s">
        <v>82</v>
      </c>
      <c r="F160" s="30" t="s">
        <v>249</v>
      </c>
    </row>
    <row r="161" spans="2:6">
      <c r="B161" s="30" t="s">
        <v>91</v>
      </c>
      <c r="D161" s="30" t="s">
        <v>289</v>
      </c>
      <c r="F161" s="30" t="s">
        <v>290</v>
      </c>
    </row>
    <row r="162" spans="2:6" ht="20.25">
      <c r="B162" s="31">
        <v>923</v>
      </c>
      <c r="D162" s="31">
        <v>914</v>
      </c>
      <c r="F162" s="31">
        <v>905</v>
      </c>
    </row>
    <row r="163" spans="2:6" ht="15.75" thickBot="1">
      <c r="B163" s="32"/>
      <c r="D163" s="32"/>
      <c r="F163" s="32"/>
    </row>
    <row r="164" spans="2:6" ht="16.5" thickTop="1" thickBot="1"/>
    <row r="165" spans="2:6" ht="15.75" thickTop="1">
      <c r="B165" s="29" t="s">
        <v>248</v>
      </c>
      <c r="D165" s="29" t="s">
        <v>248</v>
      </c>
      <c r="F165" s="29" t="s">
        <v>248</v>
      </c>
    </row>
    <row r="166" spans="2:6">
      <c r="B166" s="30" t="s">
        <v>1</v>
      </c>
      <c r="D166" s="30" t="s">
        <v>1</v>
      </c>
      <c r="F166" s="30" t="s">
        <v>1</v>
      </c>
    </row>
    <row r="167" spans="2:6">
      <c r="B167" s="30" t="s">
        <v>50</v>
      </c>
      <c r="D167" s="30" t="s">
        <v>82</v>
      </c>
      <c r="F167" s="30" t="s">
        <v>249</v>
      </c>
    </row>
    <row r="168" spans="2:6">
      <c r="B168" s="30" t="s">
        <v>92</v>
      </c>
      <c r="D168" s="30" t="s">
        <v>291</v>
      </c>
      <c r="F168" s="30" t="s">
        <v>292</v>
      </c>
    </row>
    <row r="169" spans="2:6" ht="20.25">
      <c r="B169" s="31">
        <v>924</v>
      </c>
      <c r="D169" s="31">
        <v>909</v>
      </c>
      <c r="F169" s="31">
        <v>904</v>
      </c>
    </row>
    <row r="170" spans="2:6" ht="15.75" thickBot="1">
      <c r="B170" s="32"/>
      <c r="D170" s="32"/>
      <c r="F170" s="32"/>
    </row>
    <row r="171" spans="2:6" ht="16.5" thickTop="1" thickBot="1"/>
    <row r="172" spans="2:6" ht="15.75" thickTop="1">
      <c r="B172" s="29" t="s">
        <v>248</v>
      </c>
      <c r="D172" s="29" t="s">
        <v>248</v>
      </c>
      <c r="F172" s="29" t="s">
        <v>248</v>
      </c>
    </row>
    <row r="173" spans="2:6">
      <c r="B173" s="30" t="s">
        <v>1</v>
      </c>
      <c r="D173" s="30" t="s">
        <v>1</v>
      </c>
      <c r="F173" s="30" t="s">
        <v>1</v>
      </c>
    </row>
    <row r="174" spans="2:6">
      <c r="B174" s="30" t="s">
        <v>50</v>
      </c>
      <c r="D174" s="30" t="s">
        <v>82</v>
      </c>
      <c r="F174" s="30" t="s">
        <v>249</v>
      </c>
    </row>
    <row r="175" spans="2:6">
      <c r="B175" s="30" t="s">
        <v>95</v>
      </c>
      <c r="D175" s="30" t="s">
        <v>293</v>
      </c>
      <c r="F175" s="30" t="s">
        <v>293</v>
      </c>
    </row>
    <row r="176" spans="2:6" ht="20.25">
      <c r="B176" s="31">
        <v>925</v>
      </c>
      <c r="D176" s="31">
        <v>921</v>
      </c>
      <c r="F176" s="31">
        <v>903</v>
      </c>
    </row>
    <row r="177" spans="2:6" ht="15.75" thickBot="1">
      <c r="B177" s="32"/>
      <c r="D177" s="32"/>
      <c r="F177" s="32"/>
    </row>
    <row r="178" spans="2:6" ht="16.5" thickTop="1" thickBot="1"/>
    <row r="179" spans="2:6" ht="15.75" thickTop="1">
      <c r="B179" s="29" t="s">
        <v>248</v>
      </c>
      <c r="D179" s="29" t="s">
        <v>248</v>
      </c>
      <c r="F179" s="29" t="s">
        <v>248</v>
      </c>
    </row>
    <row r="180" spans="2:6">
      <c r="B180" s="30" t="s">
        <v>1</v>
      </c>
      <c r="D180" s="30" t="s">
        <v>1</v>
      </c>
      <c r="F180" s="30" t="s">
        <v>1</v>
      </c>
    </row>
    <row r="181" spans="2:6">
      <c r="B181" s="30" t="s">
        <v>50</v>
      </c>
      <c r="D181" s="30" t="s">
        <v>82</v>
      </c>
      <c r="F181" s="30" t="s">
        <v>249</v>
      </c>
    </row>
    <row r="182" spans="2:6">
      <c r="B182" s="30" t="s">
        <v>96</v>
      </c>
      <c r="D182" s="30" t="s">
        <v>294</v>
      </c>
      <c r="F182" s="30" t="s">
        <v>294</v>
      </c>
    </row>
    <row r="183" spans="2:6" ht="20.25">
      <c r="B183" s="31">
        <v>926</v>
      </c>
      <c r="D183" s="31">
        <v>915</v>
      </c>
      <c r="F183" s="31">
        <v>902</v>
      </c>
    </row>
    <row r="184" spans="2:6" ht="15.75" thickBot="1">
      <c r="B184" s="32"/>
      <c r="D184" s="32"/>
      <c r="F184" s="32"/>
    </row>
    <row r="185" spans="2:6" ht="16.5" thickTop="1" thickBot="1"/>
    <row r="186" spans="2:6" ht="15.75" thickTop="1">
      <c r="B186" s="29" t="s">
        <v>248</v>
      </c>
      <c r="D186" s="29" t="s">
        <v>248</v>
      </c>
      <c r="F186" s="29" t="s">
        <v>248</v>
      </c>
    </row>
    <row r="187" spans="2:6">
      <c r="B187" s="30" t="s">
        <v>1</v>
      </c>
      <c r="D187" s="30" t="s">
        <v>1</v>
      </c>
      <c r="F187" s="30" t="s">
        <v>1</v>
      </c>
    </row>
    <row r="188" spans="2:6">
      <c r="B188" s="30" t="s">
        <v>50</v>
      </c>
      <c r="D188" s="30" t="s">
        <v>82</v>
      </c>
      <c r="F188" s="30" t="s">
        <v>249</v>
      </c>
    </row>
    <row r="189" spans="2:6">
      <c r="B189" s="30" t="s">
        <v>97</v>
      </c>
      <c r="D189" s="30" t="s">
        <v>295</v>
      </c>
      <c r="F189" s="30" t="s">
        <v>295</v>
      </c>
    </row>
    <row r="190" spans="2:6" ht="20.25">
      <c r="B190" s="31">
        <v>927</v>
      </c>
      <c r="D190" s="31">
        <v>927</v>
      </c>
      <c r="F190" s="31">
        <v>901</v>
      </c>
    </row>
    <row r="191" spans="2:6" ht="15.75" thickBot="1">
      <c r="B191" s="32"/>
      <c r="D191" s="32"/>
      <c r="F191" s="32"/>
    </row>
    <row r="192" spans="2:6" ht="15.75" thickTop="1"/>
  </sheetData>
  <mergeCells count="1">
    <mergeCell ref="B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F71"/>
  <sheetViews>
    <sheetView topLeftCell="A46" workbookViewId="0">
      <selection activeCell="K19" sqref="K19"/>
    </sheetView>
  </sheetViews>
  <sheetFormatPr defaultRowHeight="15"/>
  <cols>
    <col min="2" max="2" width="19.5703125" bestFit="1" customWidth="1"/>
    <col min="4" max="4" width="19.140625" bestFit="1" customWidth="1"/>
    <col min="6" max="6" width="19.140625" bestFit="1" customWidth="1"/>
  </cols>
  <sheetData>
    <row r="1" spans="2:6" ht="15.75" thickBot="1">
      <c r="B1" s="214" t="s">
        <v>296</v>
      </c>
      <c r="C1" s="214"/>
      <c r="D1" s="214"/>
      <c r="E1" s="214"/>
      <c r="F1" s="214"/>
    </row>
    <row r="2" spans="2:6" ht="15.75" thickTop="1">
      <c r="B2" s="29" t="s">
        <v>297</v>
      </c>
      <c r="D2" s="29" t="s">
        <v>297</v>
      </c>
      <c r="F2" s="29" t="s">
        <v>297</v>
      </c>
    </row>
    <row r="3" spans="2:6">
      <c r="B3" s="30" t="s">
        <v>1</v>
      </c>
      <c r="D3" s="30" t="s">
        <v>1</v>
      </c>
      <c r="F3" s="30" t="s">
        <v>1</v>
      </c>
    </row>
    <row r="4" spans="2:6">
      <c r="B4" s="30" t="s">
        <v>50</v>
      </c>
      <c r="D4" s="30" t="s">
        <v>82</v>
      </c>
      <c r="F4" s="30" t="s">
        <v>249</v>
      </c>
    </row>
    <row r="5" spans="2:6">
      <c r="B5" s="30" t="s">
        <v>51</v>
      </c>
      <c r="D5" s="30" t="s">
        <v>71</v>
      </c>
      <c r="F5" s="30" t="s">
        <v>89</v>
      </c>
    </row>
    <row r="6" spans="2:6" ht="20.25">
      <c r="B6" s="31">
        <v>971</v>
      </c>
      <c r="D6" s="31">
        <v>976</v>
      </c>
      <c r="F6" s="31">
        <v>980</v>
      </c>
    </row>
    <row r="7" spans="2:6" ht="15.75" thickBot="1">
      <c r="B7" s="32"/>
      <c r="D7" s="32"/>
      <c r="F7" s="32"/>
    </row>
    <row r="8" spans="2:6" ht="16.5" thickTop="1" thickBot="1"/>
    <row r="9" spans="2:6" ht="15.75" thickTop="1">
      <c r="B9" s="29" t="s">
        <v>297</v>
      </c>
      <c r="D9" s="29" t="s">
        <v>297</v>
      </c>
      <c r="F9" s="29" t="s">
        <v>297</v>
      </c>
    </row>
    <row r="10" spans="2:6">
      <c r="B10" s="30" t="s">
        <v>1</v>
      </c>
      <c r="D10" s="30" t="s">
        <v>1</v>
      </c>
      <c r="F10" s="30" t="s">
        <v>1</v>
      </c>
    </row>
    <row r="11" spans="2:6">
      <c r="B11" s="30" t="s">
        <v>50</v>
      </c>
      <c r="D11" s="30" t="s">
        <v>82</v>
      </c>
      <c r="F11" s="30" t="s">
        <v>249</v>
      </c>
    </row>
    <row r="12" spans="2:6">
      <c r="B12" s="30" t="s">
        <v>52</v>
      </c>
      <c r="D12" s="30" t="s">
        <v>72</v>
      </c>
      <c r="F12" s="30" t="s">
        <v>90</v>
      </c>
    </row>
    <row r="13" spans="2:6" ht="20.25">
      <c r="B13" s="31">
        <v>972</v>
      </c>
      <c r="D13" s="31">
        <v>978</v>
      </c>
      <c r="F13" s="31">
        <v>979</v>
      </c>
    </row>
    <row r="14" spans="2:6" ht="15.75" thickBot="1">
      <c r="B14" s="32"/>
      <c r="D14" s="32"/>
      <c r="F14" s="32"/>
    </row>
    <row r="15" spans="2:6" ht="16.5" thickTop="1" thickBot="1"/>
    <row r="16" spans="2:6" ht="15.75" thickTop="1">
      <c r="B16" s="29" t="s">
        <v>297</v>
      </c>
      <c r="D16" s="29" t="s">
        <v>297</v>
      </c>
      <c r="F16" s="29" t="s">
        <v>297</v>
      </c>
    </row>
    <row r="17" spans="2:6">
      <c r="B17" s="30" t="s">
        <v>1</v>
      </c>
      <c r="D17" s="30" t="s">
        <v>1</v>
      </c>
      <c r="F17" s="30" t="s">
        <v>1</v>
      </c>
    </row>
    <row r="18" spans="2:6">
      <c r="B18" s="30" t="s">
        <v>50</v>
      </c>
      <c r="D18" s="30" t="s">
        <v>82</v>
      </c>
      <c r="F18" s="30" t="s">
        <v>249</v>
      </c>
    </row>
    <row r="19" spans="2:6">
      <c r="B19" s="30" t="s">
        <v>53</v>
      </c>
      <c r="D19" s="30" t="s">
        <v>76</v>
      </c>
      <c r="F19" s="30" t="s">
        <v>91</v>
      </c>
    </row>
    <row r="20" spans="2:6" ht="20.25">
      <c r="B20" s="31">
        <v>973</v>
      </c>
      <c r="D20" s="31">
        <v>971</v>
      </c>
      <c r="F20" s="31">
        <v>978</v>
      </c>
    </row>
    <row r="21" spans="2:6" ht="15.75" thickBot="1">
      <c r="B21" s="32"/>
      <c r="D21" s="32"/>
      <c r="F21" s="32"/>
    </row>
    <row r="22" spans="2:6" ht="16.5" thickTop="1" thickBot="1"/>
    <row r="23" spans="2:6" ht="15.75" thickTop="1">
      <c r="B23" s="29" t="s">
        <v>297</v>
      </c>
      <c r="D23" s="29" t="s">
        <v>297</v>
      </c>
      <c r="F23" s="29" t="s">
        <v>297</v>
      </c>
    </row>
    <row r="24" spans="2:6">
      <c r="B24" s="30" t="s">
        <v>1</v>
      </c>
      <c r="D24" s="30" t="s">
        <v>1</v>
      </c>
      <c r="F24" s="30" t="s">
        <v>1</v>
      </c>
    </row>
    <row r="25" spans="2:6">
      <c r="B25" s="30" t="s">
        <v>50</v>
      </c>
      <c r="D25" s="30" t="s">
        <v>82</v>
      </c>
      <c r="F25" s="30" t="s">
        <v>249</v>
      </c>
    </row>
    <row r="26" spans="2:6">
      <c r="B26" s="30" t="s">
        <v>57</v>
      </c>
      <c r="D26" s="30" t="s">
        <v>77</v>
      </c>
      <c r="F26" s="30" t="s">
        <v>92</v>
      </c>
    </row>
    <row r="27" spans="2:6" ht="20.25">
      <c r="B27" s="31">
        <v>974</v>
      </c>
      <c r="D27" s="31">
        <v>975</v>
      </c>
      <c r="F27" s="31">
        <v>977</v>
      </c>
    </row>
    <row r="28" spans="2:6" ht="15.75" thickBot="1">
      <c r="B28" s="32"/>
      <c r="D28" s="32"/>
      <c r="F28" s="32"/>
    </row>
    <row r="29" spans="2:6" ht="16.5" thickTop="1" thickBot="1"/>
    <row r="30" spans="2:6" ht="15.75" thickTop="1">
      <c r="B30" s="29" t="s">
        <v>297</v>
      </c>
      <c r="D30" s="29" t="s">
        <v>297</v>
      </c>
      <c r="F30" s="29" t="s">
        <v>297</v>
      </c>
    </row>
    <row r="31" spans="2:6">
      <c r="B31" s="30" t="s">
        <v>1</v>
      </c>
      <c r="D31" s="30" t="s">
        <v>1</v>
      </c>
      <c r="F31" s="30" t="s">
        <v>1</v>
      </c>
    </row>
    <row r="32" spans="2:6">
      <c r="B32" s="30" t="s">
        <v>50</v>
      </c>
      <c r="D32" s="30" t="s">
        <v>82</v>
      </c>
      <c r="F32" s="30" t="s">
        <v>249</v>
      </c>
    </row>
    <row r="33" spans="2:6">
      <c r="B33" s="30" t="s">
        <v>58</v>
      </c>
      <c r="D33" s="30" t="s">
        <v>78</v>
      </c>
      <c r="F33" s="30" t="s">
        <v>95</v>
      </c>
    </row>
    <row r="34" spans="2:6" ht="20.25">
      <c r="B34" s="31">
        <v>975</v>
      </c>
      <c r="D34" s="31">
        <v>973</v>
      </c>
      <c r="F34" s="31">
        <v>976</v>
      </c>
    </row>
    <row r="35" spans="2:6" ht="15.75" thickBot="1">
      <c r="B35" s="32"/>
      <c r="D35" s="32"/>
      <c r="F35" s="32"/>
    </row>
    <row r="36" spans="2:6" ht="16.5" thickTop="1" thickBot="1"/>
    <row r="37" spans="2:6" ht="15.75" thickTop="1">
      <c r="B37" s="29" t="s">
        <v>297</v>
      </c>
      <c r="D37" s="29" t="s">
        <v>297</v>
      </c>
      <c r="F37" s="29" t="s">
        <v>297</v>
      </c>
    </row>
    <row r="38" spans="2:6">
      <c r="B38" s="30" t="s">
        <v>1</v>
      </c>
      <c r="D38" s="30" t="s">
        <v>1</v>
      </c>
      <c r="F38" s="30" t="s">
        <v>1</v>
      </c>
    </row>
    <row r="39" spans="2:6">
      <c r="B39" s="30" t="s">
        <v>50</v>
      </c>
      <c r="D39" s="30" t="s">
        <v>82</v>
      </c>
      <c r="F39" s="30" t="s">
        <v>249</v>
      </c>
    </row>
    <row r="40" spans="2:6">
      <c r="B40" s="30" t="s">
        <v>59</v>
      </c>
      <c r="D40" s="30" t="s">
        <v>83</v>
      </c>
      <c r="F40" s="30" t="s">
        <v>96</v>
      </c>
    </row>
    <row r="41" spans="2:6" ht="20.25">
      <c r="B41" s="31">
        <v>976</v>
      </c>
      <c r="D41" s="31">
        <v>972</v>
      </c>
      <c r="F41" s="31">
        <v>975</v>
      </c>
    </row>
    <row r="42" spans="2:6" ht="15.75" thickBot="1">
      <c r="B42" s="32"/>
      <c r="D42" s="32"/>
      <c r="F42" s="32"/>
    </row>
    <row r="43" spans="2:6" ht="16.5" thickTop="1" thickBot="1"/>
    <row r="44" spans="2:6" ht="15.75" thickTop="1">
      <c r="B44" s="29" t="s">
        <v>297</v>
      </c>
      <c r="D44" s="29" t="s">
        <v>297</v>
      </c>
      <c r="F44" s="29" t="s">
        <v>297</v>
      </c>
    </row>
    <row r="45" spans="2:6">
      <c r="B45" s="30" t="s">
        <v>1</v>
      </c>
      <c r="D45" s="30" t="s">
        <v>1</v>
      </c>
      <c r="F45" s="30" t="s">
        <v>1</v>
      </c>
    </row>
    <row r="46" spans="2:6">
      <c r="B46" s="30" t="s">
        <v>50</v>
      </c>
      <c r="D46" s="30" t="s">
        <v>82</v>
      </c>
      <c r="F46" s="30" t="s">
        <v>249</v>
      </c>
    </row>
    <row r="47" spans="2:6">
      <c r="B47" s="30" t="s">
        <v>64</v>
      </c>
      <c r="D47" s="30" t="s">
        <v>84</v>
      </c>
      <c r="F47" s="30" t="s">
        <v>97</v>
      </c>
    </row>
    <row r="48" spans="2:6" ht="20.25">
      <c r="B48" s="31">
        <v>977</v>
      </c>
      <c r="D48" s="31">
        <v>980</v>
      </c>
      <c r="F48" s="31">
        <v>974</v>
      </c>
    </row>
    <row r="49" spans="2:6" ht="15.75" thickBot="1">
      <c r="B49" s="32"/>
      <c r="D49" s="32"/>
      <c r="F49" s="32"/>
    </row>
    <row r="50" spans="2:6" ht="16.5" thickTop="1" thickBot="1"/>
    <row r="51" spans="2:6" ht="15.75" thickTop="1">
      <c r="B51" s="29" t="s">
        <v>297</v>
      </c>
      <c r="D51" s="29" t="s">
        <v>297</v>
      </c>
      <c r="F51" s="29" t="s">
        <v>297</v>
      </c>
    </row>
    <row r="52" spans="2:6">
      <c r="B52" s="30" t="s">
        <v>1</v>
      </c>
      <c r="D52" s="30" t="s">
        <v>1</v>
      </c>
      <c r="F52" s="30" t="s">
        <v>1</v>
      </c>
    </row>
    <row r="53" spans="2:6">
      <c r="B53" s="30" t="s">
        <v>50</v>
      </c>
      <c r="D53" s="30" t="s">
        <v>82</v>
      </c>
      <c r="F53" s="30" t="s">
        <v>249</v>
      </c>
    </row>
    <row r="54" spans="2:6">
      <c r="B54" s="30" t="s">
        <v>65</v>
      </c>
      <c r="D54" s="30" t="s">
        <v>85</v>
      </c>
      <c r="F54" s="30" t="s">
        <v>98</v>
      </c>
    </row>
    <row r="55" spans="2:6" ht="20.25">
      <c r="B55" s="31">
        <v>978</v>
      </c>
      <c r="D55" s="31">
        <v>974</v>
      </c>
      <c r="F55" s="31">
        <v>973</v>
      </c>
    </row>
    <row r="56" spans="2:6" ht="15.75" thickBot="1">
      <c r="B56" s="32"/>
      <c r="D56" s="32"/>
      <c r="F56" s="32"/>
    </row>
    <row r="57" spans="2:6" ht="16.5" thickTop="1" thickBot="1"/>
    <row r="58" spans="2:6" ht="15.75" thickTop="1">
      <c r="B58" s="29" t="s">
        <v>297</v>
      </c>
      <c r="D58" s="29" t="s">
        <v>297</v>
      </c>
      <c r="F58" s="29" t="s">
        <v>297</v>
      </c>
    </row>
    <row r="59" spans="2:6">
      <c r="B59" s="30" t="s">
        <v>1</v>
      </c>
      <c r="D59" s="30" t="s">
        <v>1</v>
      </c>
      <c r="F59" s="30" t="s">
        <v>1</v>
      </c>
    </row>
    <row r="60" spans="2:6">
      <c r="B60" s="30" t="s">
        <v>50</v>
      </c>
      <c r="D60" s="30" t="s">
        <v>82</v>
      </c>
      <c r="F60" s="30" t="s">
        <v>249</v>
      </c>
    </row>
    <row r="61" spans="2:6">
      <c r="B61" s="30" t="s">
        <v>66</v>
      </c>
      <c r="D61" s="30" t="s">
        <v>87</v>
      </c>
      <c r="F61" s="30" t="s">
        <v>99</v>
      </c>
    </row>
    <row r="62" spans="2:6" ht="20.25">
      <c r="B62" s="31">
        <v>979</v>
      </c>
      <c r="D62" s="31">
        <v>979</v>
      </c>
      <c r="F62" s="31">
        <v>972</v>
      </c>
    </row>
    <row r="63" spans="2:6" ht="15.75" thickBot="1">
      <c r="B63" s="32"/>
      <c r="D63" s="32"/>
      <c r="F63" s="32"/>
    </row>
    <row r="64" spans="2:6" ht="16.5" thickTop="1" thickBot="1"/>
    <row r="65" spans="2:6" ht="15.75" thickTop="1">
      <c r="B65" s="29" t="s">
        <v>297</v>
      </c>
      <c r="D65" s="29" t="s">
        <v>297</v>
      </c>
      <c r="F65" s="29" t="s">
        <v>297</v>
      </c>
    </row>
    <row r="66" spans="2:6">
      <c r="B66" s="30" t="s">
        <v>1</v>
      </c>
      <c r="D66" s="30" t="s">
        <v>1</v>
      </c>
      <c r="F66" s="30" t="s">
        <v>1</v>
      </c>
    </row>
    <row r="67" spans="2:6">
      <c r="B67" s="30" t="s">
        <v>50</v>
      </c>
      <c r="D67" s="30" t="s">
        <v>82</v>
      </c>
      <c r="F67" s="30" t="s">
        <v>249</v>
      </c>
    </row>
    <row r="68" spans="2:6">
      <c r="B68" s="30" t="s">
        <v>70</v>
      </c>
      <c r="D68" s="30" t="s">
        <v>88</v>
      </c>
      <c r="F68" s="30" t="s">
        <v>100</v>
      </c>
    </row>
    <row r="69" spans="2:6" ht="20.25">
      <c r="B69" s="31">
        <v>980</v>
      </c>
      <c r="D69" s="31">
        <v>977</v>
      </c>
      <c r="F69" s="31">
        <v>971</v>
      </c>
    </row>
    <row r="70" spans="2:6" ht="15.75" thickBot="1">
      <c r="B70" s="32"/>
      <c r="D70" s="32"/>
      <c r="F70" s="32"/>
    </row>
    <row r="71" spans="2:6" ht="15.75" thickTop="1"/>
  </sheetData>
  <mergeCells count="1">
    <mergeCell ref="B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58"/>
  <sheetViews>
    <sheetView zoomScale="40" zoomScaleNormal="40" workbookViewId="0">
      <selection activeCell="K5" sqref="K5"/>
    </sheetView>
  </sheetViews>
  <sheetFormatPr defaultRowHeight="15"/>
  <cols>
    <col min="2" max="2" width="46.140625" bestFit="1" customWidth="1"/>
    <col min="3" max="3" width="13.7109375" customWidth="1"/>
    <col min="4" max="4" width="46.140625" bestFit="1" customWidth="1"/>
    <col min="5" max="5" width="11.7109375" customWidth="1"/>
    <col min="6" max="6" width="46.140625" bestFit="1" customWidth="1"/>
  </cols>
  <sheetData>
    <row r="1" spans="1:7" ht="33.75" thickBot="1">
      <c r="A1" s="1"/>
      <c r="B1" s="1"/>
      <c r="C1" s="1"/>
      <c r="D1" s="1"/>
      <c r="E1" s="1"/>
      <c r="F1" s="1"/>
      <c r="G1" s="1"/>
    </row>
    <row r="2" spans="1:7" ht="33.75" thickTop="1">
      <c r="A2" s="1"/>
      <c r="B2" s="2" t="s">
        <v>1</v>
      </c>
      <c r="C2" s="1"/>
      <c r="D2" s="2" t="s">
        <v>1</v>
      </c>
      <c r="E2" s="1"/>
      <c r="F2" s="2" t="s">
        <v>1</v>
      </c>
      <c r="G2" s="1"/>
    </row>
    <row r="3" spans="1:7" ht="33">
      <c r="A3" s="1"/>
      <c r="B3" s="3" t="s">
        <v>300</v>
      </c>
      <c r="C3" s="1"/>
      <c r="D3" s="3" t="s">
        <v>301</v>
      </c>
      <c r="E3" s="1"/>
      <c r="F3" s="3" t="s">
        <v>302</v>
      </c>
      <c r="G3" s="1"/>
    </row>
    <row r="4" spans="1:7" ht="33">
      <c r="A4" s="1"/>
      <c r="B4" s="3"/>
      <c r="C4" s="1"/>
      <c r="D4" s="3"/>
      <c r="E4" s="1"/>
      <c r="F4" s="3"/>
      <c r="G4" s="1"/>
    </row>
    <row r="5" spans="1:7" s="6" customFormat="1" ht="33.75" thickBot="1">
      <c r="A5" s="4"/>
      <c r="B5" s="5" t="s">
        <v>197</v>
      </c>
      <c r="C5" s="4"/>
      <c r="D5" s="5" t="s">
        <v>197</v>
      </c>
      <c r="E5" s="4"/>
      <c r="F5" s="5" t="s">
        <v>197</v>
      </c>
      <c r="G5" s="4"/>
    </row>
    <row r="6" spans="1:7" ht="34.5" thickTop="1" thickBot="1">
      <c r="A6" s="1"/>
      <c r="B6" s="8"/>
      <c r="C6" s="1"/>
      <c r="D6" s="1"/>
      <c r="E6" s="1"/>
      <c r="F6" s="1"/>
      <c r="G6" s="1"/>
    </row>
    <row r="7" spans="1:7" ht="33.75" thickTop="1">
      <c r="A7" s="1"/>
      <c r="B7" s="2" t="s">
        <v>1</v>
      </c>
      <c r="C7" s="1"/>
      <c r="D7" s="2" t="s">
        <v>1</v>
      </c>
      <c r="E7" s="1"/>
      <c r="F7" s="2" t="s">
        <v>1</v>
      </c>
      <c r="G7" s="1"/>
    </row>
    <row r="8" spans="1:7" ht="33">
      <c r="A8" s="1"/>
      <c r="B8" s="3" t="s">
        <v>303</v>
      </c>
      <c r="C8" s="1"/>
      <c r="D8" s="3" t="s">
        <v>304</v>
      </c>
      <c r="E8" s="1"/>
      <c r="F8" s="3" t="s">
        <v>305</v>
      </c>
      <c r="G8" s="1"/>
    </row>
    <row r="9" spans="1:7" ht="33">
      <c r="A9" s="1"/>
      <c r="B9" s="3"/>
      <c r="C9" s="1"/>
      <c r="D9" s="3"/>
      <c r="E9" s="1"/>
      <c r="F9" s="3"/>
      <c r="G9" s="1"/>
    </row>
    <row r="10" spans="1:7" s="6" customFormat="1" ht="33.75" thickBot="1">
      <c r="A10" s="4"/>
      <c r="B10" s="5" t="s">
        <v>197</v>
      </c>
      <c r="C10" s="4"/>
      <c r="D10" s="5" t="s">
        <v>197</v>
      </c>
      <c r="E10" s="4"/>
      <c r="F10" s="5" t="s">
        <v>197</v>
      </c>
      <c r="G10" s="4"/>
    </row>
    <row r="11" spans="1:7" s="6" customFormat="1" ht="34.5" thickTop="1" thickBot="1">
      <c r="A11" s="4"/>
      <c r="B11" s="7"/>
      <c r="C11" s="4"/>
      <c r="D11" s="7"/>
      <c r="E11" s="4"/>
      <c r="F11" s="7"/>
      <c r="G11" s="4"/>
    </row>
    <row r="12" spans="1:7" ht="33.75" thickTop="1">
      <c r="A12" s="1"/>
      <c r="B12" s="2" t="s">
        <v>1</v>
      </c>
      <c r="C12" s="1"/>
      <c r="D12" s="2" t="s">
        <v>1</v>
      </c>
      <c r="E12" s="1"/>
      <c r="F12" s="2" t="s">
        <v>1</v>
      </c>
      <c r="G12" s="1"/>
    </row>
    <row r="13" spans="1:7" ht="33">
      <c r="A13" s="1"/>
      <c r="B13" s="3" t="s">
        <v>306</v>
      </c>
      <c r="C13" s="1"/>
      <c r="D13" s="3" t="s">
        <v>307</v>
      </c>
      <c r="E13" s="1"/>
      <c r="F13" s="3" t="s">
        <v>308</v>
      </c>
      <c r="G13" s="1"/>
    </row>
    <row r="14" spans="1:7" ht="33">
      <c r="A14" s="1"/>
      <c r="B14" s="3"/>
      <c r="C14" s="1"/>
      <c r="D14" s="3"/>
      <c r="E14" s="1"/>
      <c r="F14" s="3"/>
      <c r="G14" s="1"/>
    </row>
    <row r="15" spans="1:7" s="6" customFormat="1" ht="33.75" thickBot="1">
      <c r="A15" s="4"/>
      <c r="B15" s="5" t="s">
        <v>197</v>
      </c>
      <c r="C15" s="4"/>
      <c r="D15" s="5" t="s">
        <v>187</v>
      </c>
      <c r="E15" s="4"/>
      <c r="F15" s="5" t="s">
        <v>187</v>
      </c>
      <c r="G15" s="4"/>
    </row>
    <row r="16" spans="1:7" s="6" customFormat="1" ht="34.5" thickTop="1" thickBot="1">
      <c r="A16" s="4"/>
      <c r="B16" s="7"/>
      <c r="C16" s="4"/>
      <c r="D16" s="7"/>
      <c r="E16" s="4"/>
      <c r="F16" s="7"/>
      <c r="G16" s="4"/>
    </row>
    <row r="17" spans="1:7" ht="33.75" thickTop="1">
      <c r="A17" s="1"/>
      <c r="B17" s="2" t="s">
        <v>1</v>
      </c>
      <c r="C17" s="1"/>
      <c r="D17" s="2" t="s">
        <v>1</v>
      </c>
      <c r="E17" s="1"/>
      <c r="F17" s="2" t="s">
        <v>1</v>
      </c>
      <c r="G17" s="1"/>
    </row>
    <row r="18" spans="1:7" ht="33">
      <c r="A18" s="1"/>
      <c r="B18" s="3" t="s">
        <v>309</v>
      </c>
      <c r="C18" s="1"/>
      <c r="D18" s="3" t="s">
        <v>310</v>
      </c>
      <c r="E18" s="1"/>
      <c r="F18" s="3" t="s">
        <v>311</v>
      </c>
      <c r="G18" s="1"/>
    </row>
    <row r="19" spans="1:7" ht="33">
      <c r="A19" s="1"/>
      <c r="B19" s="3"/>
      <c r="C19" s="1"/>
      <c r="D19" s="3"/>
      <c r="E19" s="1"/>
      <c r="F19" s="3"/>
      <c r="G19" s="1"/>
    </row>
    <row r="20" spans="1:7" s="6" customFormat="1" ht="33.75" thickBot="1">
      <c r="A20" s="4"/>
      <c r="B20" s="5" t="s">
        <v>299</v>
      </c>
      <c r="C20" s="4"/>
      <c r="D20" s="5" t="s">
        <v>299</v>
      </c>
      <c r="E20" s="4"/>
      <c r="F20" s="5" t="s">
        <v>298</v>
      </c>
      <c r="G20" s="4"/>
    </row>
    <row r="21" spans="1:7" s="6" customFormat="1" ht="34.5" thickTop="1" thickBot="1">
      <c r="A21" s="4"/>
      <c r="B21" s="7"/>
      <c r="C21" s="4"/>
      <c r="D21" s="7"/>
      <c r="E21" s="4"/>
      <c r="F21" s="7"/>
      <c r="G21" s="4"/>
    </row>
    <row r="22" spans="1:7" ht="33.75" thickTop="1">
      <c r="A22" s="1"/>
      <c r="B22" s="2" t="s">
        <v>1</v>
      </c>
      <c r="C22" s="1"/>
      <c r="D22" s="2" t="s">
        <v>1</v>
      </c>
      <c r="E22" s="1"/>
      <c r="F22" s="2" t="s">
        <v>1</v>
      </c>
      <c r="G22" s="1"/>
    </row>
    <row r="23" spans="1:7" ht="33">
      <c r="A23" s="1"/>
      <c r="B23" s="3" t="s">
        <v>312</v>
      </c>
      <c r="C23" s="1"/>
      <c r="D23" s="3" t="s">
        <v>313</v>
      </c>
      <c r="E23" s="1"/>
      <c r="F23" s="3" t="s">
        <v>314</v>
      </c>
      <c r="G23" s="1"/>
    </row>
    <row r="24" spans="1:7" ht="33">
      <c r="A24" s="1"/>
      <c r="B24" s="3"/>
      <c r="C24" s="1"/>
      <c r="D24" s="3"/>
      <c r="E24" s="1"/>
      <c r="F24" s="3"/>
      <c r="G24" s="1"/>
    </row>
    <row r="25" spans="1:7" s="6" customFormat="1" ht="33.75" thickBot="1">
      <c r="A25" s="4"/>
      <c r="B25" s="5" t="s">
        <v>298</v>
      </c>
      <c r="C25" s="4"/>
      <c r="D25" s="5" t="s">
        <v>188</v>
      </c>
      <c r="E25" s="4"/>
      <c r="F25" s="5" t="s">
        <v>188</v>
      </c>
      <c r="G25" s="4"/>
    </row>
    <row r="26" spans="1:7" s="6" customFormat="1" ht="34.5" thickTop="1" thickBot="1">
      <c r="A26" s="4"/>
      <c r="B26" s="7"/>
      <c r="C26" s="4"/>
      <c r="D26" s="7"/>
      <c r="E26" s="4"/>
      <c r="F26" s="7"/>
      <c r="G26" s="4"/>
    </row>
    <row r="27" spans="1:7" ht="33.75" thickTop="1">
      <c r="A27" s="1"/>
      <c r="B27" s="2" t="s">
        <v>1</v>
      </c>
      <c r="C27" s="1"/>
      <c r="D27" s="2" t="s">
        <v>1</v>
      </c>
      <c r="E27" s="1"/>
      <c r="F27" s="2" t="s">
        <v>1</v>
      </c>
      <c r="G27" s="1"/>
    </row>
    <row r="28" spans="1:7" ht="33">
      <c r="A28" s="1"/>
      <c r="B28" s="3" t="s">
        <v>315</v>
      </c>
      <c r="C28" s="1"/>
      <c r="D28" s="3" t="s">
        <v>316</v>
      </c>
      <c r="E28" s="1"/>
      <c r="F28" s="3" t="s">
        <v>317</v>
      </c>
      <c r="G28" s="1"/>
    </row>
    <row r="29" spans="1:7" ht="33">
      <c r="A29" s="1"/>
      <c r="B29" s="3"/>
      <c r="C29" s="1"/>
      <c r="D29" s="3"/>
      <c r="E29" s="1"/>
      <c r="F29" s="3"/>
      <c r="G29" s="1"/>
    </row>
    <row r="30" spans="1:7" s="6" customFormat="1" ht="33.75" thickBot="1">
      <c r="A30" s="4"/>
      <c r="B30" s="5" t="s">
        <v>189</v>
      </c>
      <c r="C30" s="4"/>
      <c r="D30" s="5" t="s">
        <v>189</v>
      </c>
      <c r="E30" s="4"/>
      <c r="F30" s="5" t="s">
        <v>190</v>
      </c>
      <c r="G30" s="4"/>
    </row>
    <row r="31" spans="1:7" s="6" customFormat="1" ht="34.5" thickTop="1" thickBot="1">
      <c r="A31" s="4"/>
      <c r="B31" s="7"/>
      <c r="C31" s="4"/>
      <c r="D31" s="7"/>
      <c r="E31" s="4"/>
      <c r="F31" s="7"/>
      <c r="G31" s="4"/>
    </row>
    <row r="32" spans="1:7" ht="33.75" thickTop="1">
      <c r="A32" s="1"/>
      <c r="B32" s="2" t="s">
        <v>1</v>
      </c>
      <c r="C32" s="1"/>
      <c r="D32" s="2" t="s">
        <v>1</v>
      </c>
      <c r="E32" s="1"/>
      <c r="F32" s="2" t="s">
        <v>1</v>
      </c>
      <c r="G32" s="1"/>
    </row>
    <row r="33" spans="1:7" ht="33">
      <c r="A33" s="1"/>
      <c r="B33" s="3" t="s">
        <v>318</v>
      </c>
      <c r="C33" s="1"/>
      <c r="D33" s="3" t="s">
        <v>319</v>
      </c>
      <c r="E33" s="1"/>
      <c r="F33" s="3" t="s">
        <v>320</v>
      </c>
      <c r="G33" s="1"/>
    </row>
    <row r="34" spans="1:7" ht="33">
      <c r="A34" s="1"/>
      <c r="B34" s="3"/>
      <c r="C34" s="1"/>
      <c r="D34" s="3"/>
      <c r="E34" s="1"/>
      <c r="F34" s="3"/>
      <c r="G34" s="1"/>
    </row>
    <row r="35" spans="1:7" s="6" customFormat="1" ht="33.75" thickBot="1">
      <c r="A35" s="4"/>
      <c r="B35" s="5" t="s">
        <v>190</v>
      </c>
      <c r="C35" s="4"/>
      <c r="D35" s="5" t="s">
        <v>191</v>
      </c>
      <c r="E35" s="4"/>
      <c r="F35" s="5" t="s">
        <v>191</v>
      </c>
      <c r="G35" s="4"/>
    </row>
    <row r="36" spans="1:7" s="6" customFormat="1" ht="34.5" thickTop="1" thickBot="1">
      <c r="A36" s="4"/>
      <c r="B36" s="7"/>
      <c r="C36" s="4"/>
      <c r="D36" s="7"/>
      <c r="E36" s="4"/>
      <c r="F36" s="7"/>
      <c r="G36" s="4"/>
    </row>
    <row r="37" spans="1:7" ht="33.75" thickTop="1">
      <c r="A37" s="1"/>
      <c r="B37" s="2" t="s">
        <v>1</v>
      </c>
      <c r="C37" s="1"/>
      <c r="D37" s="2" t="s">
        <v>1</v>
      </c>
      <c r="E37" s="1"/>
      <c r="F37" s="2" t="s">
        <v>1</v>
      </c>
      <c r="G37" s="1"/>
    </row>
    <row r="38" spans="1:7" ht="33">
      <c r="A38" s="1"/>
      <c r="B38" s="3" t="s">
        <v>321</v>
      </c>
      <c r="C38" s="1"/>
      <c r="D38" s="3" t="s">
        <v>322</v>
      </c>
      <c r="E38" s="1"/>
      <c r="F38" s="3" t="s">
        <v>323</v>
      </c>
      <c r="G38" s="1"/>
    </row>
    <row r="39" spans="1:7" ht="33">
      <c r="A39" s="1"/>
      <c r="B39" s="3"/>
      <c r="C39" s="1"/>
      <c r="D39" s="3"/>
      <c r="E39" s="1"/>
      <c r="F39" s="3"/>
      <c r="G39" s="1"/>
    </row>
    <row r="40" spans="1:7" s="6" customFormat="1" ht="33.75" thickBot="1">
      <c r="A40" s="4"/>
      <c r="B40" s="5" t="s">
        <v>244</v>
      </c>
      <c r="C40" s="4"/>
      <c r="D40" s="5" t="s">
        <v>192</v>
      </c>
      <c r="E40" s="4"/>
      <c r="F40" s="5" t="s">
        <v>192</v>
      </c>
      <c r="G40" s="4"/>
    </row>
    <row r="41" spans="1:7" ht="34.5" thickTop="1" thickBot="1">
      <c r="A41" s="1"/>
      <c r="B41" s="7"/>
      <c r="C41" s="4"/>
      <c r="D41" s="7"/>
      <c r="E41" s="4"/>
      <c r="F41" s="7"/>
      <c r="G41" s="1"/>
    </row>
    <row r="42" spans="1:7" ht="33.75" thickTop="1">
      <c r="A42" s="1"/>
      <c r="B42" s="2" t="s">
        <v>1</v>
      </c>
      <c r="C42" s="1"/>
      <c r="D42" s="2" t="s">
        <v>1</v>
      </c>
      <c r="E42" s="1"/>
      <c r="F42" s="2" t="s">
        <v>1</v>
      </c>
      <c r="G42" s="1"/>
    </row>
    <row r="43" spans="1:7" ht="33">
      <c r="A43" s="1"/>
      <c r="B43" s="3" t="s">
        <v>321</v>
      </c>
      <c r="C43" s="1"/>
      <c r="D43" s="3" t="s">
        <v>322</v>
      </c>
      <c r="E43" s="1"/>
      <c r="F43" s="3" t="s">
        <v>323</v>
      </c>
      <c r="G43" s="1"/>
    </row>
    <row r="44" spans="1:7" ht="33">
      <c r="A44" s="1"/>
      <c r="B44" s="3"/>
      <c r="C44" s="1"/>
      <c r="D44" s="3"/>
      <c r="E44" s="1"/>
      <c r="F44" s="3"/>
      <c r="G44" s="1"/>
    </row>
    <row r="45" spans="1:7" s="6" customFormat="1" ht="39.75" thickBot="1">
      <c r="A45" s="4"/>
      <c r="B45" s="5" t="s">
        <v>324</v>
      </c>
      <c r="C45" s="4"/>
      <c r="D45" s="5" t="s">
        <v>324</v>
      </c>
      <c r="E45" s="4"/>
      <c r="F45" s="5" t="s">
        <v>324</v>
      </c>
      <c r="G45" s="4"/>
    </row>
    <row r="46" spans="1:7" s="6" customFormat="1" ht="33.75" thickTop="1">
      <c r="A46" s="4"/>
      <c r="B46" s="7"/>
      <c r="C46" s="4"/>
      <c r="D46" s="7"/>
      <c r="E46" s="4"/>
      <c r="F46" s="7"/>
      <c r="G46" s="4"/>
    </row>
    <row r="47" spans="1:7" ht="33.75" thickBot="1">
      <c r="A47" s="1"/>
      <c r="B47" s="8"/>
      <c r="C47" s="1"/>
      <c r="D47" s="1"/>
      <c r="E47" s="1"/>
      <c r="F47" s="1"/>
      <c r="G47" s="1"/>
    </row>
    <row r="48" spans="1:7" ht="33.75" thickTop="1">
      <c r="A48" s="1"/>
      <c r="B48" s="2" t="s">
        <v>1</v>
      </c>
      <c r="C48" s="1"/>
      <c r="D48" s="2" t="s">
        <v>1</v>
      </c>
      <c r="E48" s="1"/>
      <c r="F48" s="2" t="s">
        <v>1</v>
      </c>
      <c r="G48" s="1"/>
    </row>
    <row r="49" spans="1:7" ht="33">
      <c r="A49" s="1"/>
      <c r="B49" s="3" t="s">
        <v>321</v>
      </c>
      <c r="C49" s="1"/>
      <c r="D49" s="3" t="s">
        <v>322</v>
      </c>
      <c r="E49" s="1"/>
      <c r="F49" s="3" t="s">
        <v>323</v>
      </c>
      <c r="G49" s="1"/>
    </row>
    <row r="50" spans="1:7" ht="33">
      <c r="A50" s="1"/>
      <c r="B50" s="3"/>
      <c r="C50" s="1"/>
      <c r="D50" s="3"/>
      <c r="E50" s="1"/>
      <c r="F50" s="3"/>
      <c r="G50" s="1"/>
    </row>
    <row r="51" spans="1:7" ht="39.75" thickBot="1">
      <c r="A51" s="1"/>
      <c r="B51" s="5" t="s">
        <v>324</v>
      </c>
      <c r="C51" s="4"/>
      <c r="D51" s="5" t="s">
        <v>324</v>
      </c>
      <c r="E51" s="4"/>
      <c r="F51" s="5" t="s">
        <v>324</v>
      </c>
      <c r="G51" s="1"/>
    </row>
    <row r="52" spans="1:7" ht="33.75" thickTop="1">
      <c r="A52" s="1"/>
      <c r="B52" s="1"/>
      <c r="C52" s="1"/>
      <c r="D52" s="1"/>
      <c r="E52" s="1"/>
      <c r="F52" s="1"/>
      <c r="G52" s="1"/>
    </row>
    <row r="53" spans="1:7" ht="33">
      <c r="A53" s="1"/>
      <c r="B53" s="1"/>
      <c r="C53" s="1"/>
      <c r="D53" s="1"/>
      <c r="E53" s="1"/>
      <c r="F53" s="1"/>
      <c r="G53" s="1"/>
    </row>
    <row r="54" spans="1:7" ht="33">
      <c r="A54" s="1"/>
      <c r="B54" s="1"/>
      <c r="C54" s="1"/>
      <c r="D54" s="1"/>
      <c r="E54" s="1"/>
      <c r="F54" s="1"/>
      <c r="G54" s="1"/>
    </row>
    <row r="55" spans="1:7" ht="33">
      <c r="A55" s="1"/>
      <c r="B55" s="1"/>
      <c r="C55" s="1"/>
      <c r="D55" s="1"/>
      <c r="E55" s="1"/>
      <c r="F55" s="1"/>
      <c r="G55" s="1"/>
    </row>
    <row r="56" spans="1:7" ht="33">
      <c r="A56" s="1"/>
      <c r="B56" s="1"/>
      <c r="C56" s="1"/>
      <c r="D56" s="1"/>
      <c r="E56" s="1"/>
      <c r="F56" s="1"/>
      <c r="G56" s="1"/>
    </row>
    <row r="57" spans="1:7" ht="33">
      <c r="A57" s="1"/>
      <c r="B57" s="1"/>
      <c r="C57" s="1"/>
      <c r="D57" s="1"/>
      <c r="E57" s="1"/>
      <c r="F57" s="1"/>
      <c r="G57" s="1"/>
    </row>
    <row r="58" spans="1:7" ht="33">
      <c r="A58" s="1"/>
      <c r="B58" s="1"/>
      <c r="C58" s="1"/>
      <c r="D58" s="1"/>
      <c r="E58" s="1"/>
      <c r="F58" s="1"/>
      <c r="G58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77"/>
  <sheetViews>
    <sheetView zoomScale="70" zoomScaleNormal="70" workbookViewId="0">
      <selection activeCell="O19" sqref="O19"/>
    </sheetView>
  </sheetViews>
  <sheetFormatPr defaultRowHeight="15"/>
  <cols>
    <col min="1" max="9" width="17.28515625" customWidth="1"/>
  </cols>
  <sheetData>
    <row r="1" spans="1:9">
      <c r="A1" s="16" t="s">
        <v>136</v>
      </c>
      <c r="B1" s="16" t="s">
        <v>137</v>
      </c>
      <c r="C1" s="16" t="s">
        <v>138</v>
      </c>
      <c r="D1" s="16" t="s">
        <v>139</v>
      </c>
      <c r="E1" s="16" t="s">
        <v>140</v>
      </c>
      <c r="F1" s="16" t="s">
        <v>155</v>
      </c>
      <c r="G1" s="16" t="s">
        <v>141</v>
      </c>
      <c r="H1" s="16" t="s">
        <v>142</v>
      </c>
      <c r="I1" s="16" t="s">
        <v>143</v>
      </c>
    </row>
    <row r="2" spans="1:9">
      <c r="A2" s="15">
        <v>1</v>
      </c>
      <c r="B2" s="57" t="s">
        <v>344</v>
      </c>
      <c r="C2" s="15" t="s">
        <v>426</v>
      </c>
      <c r="D2" s="15"/>
      <c r="E2" s="57"/>
      <c r="F2" s="15"/>
      <c r="G2" s="15"/>
      <c r="H2" s="15"/>
      <c r="I2" s="15"/>
    </row>
    <row r="3" spans="1:9">
      <c r="A3" s="15">
        <v>2</v>
      </c>
      <c r="B3" s="57" t="s">
        <v>348</v>
      </c>
      <c r="C3" s="15" t="s">
        <v>427</v>
      </c>
      <c r="D3" s="15"/>
      <c r="E3" s="57"/>
      <c r="F3" s="15"/>
      <c r="G3" s="15"/>
      <c r="H3" s="15"/>
      <c r="I3" s="15"/>
    </row>
    <row r="4" spans="1:9">
      <c r="A4" s="15">
        <v>3</v>
      </c>
      <c r="B4" s="57" t="s">
        <v>347</v>
      </c>
      <c r="C4" s="15" t="s">
        <v>428</v>
      </c>
      <c r="D4" s="15"/>
      <c r="E4" s="57"/>
      <c r="F4" s="15"/>
      <c r="G4" s="15"/>
      <c r="H4" s="15"/>
      <c r="I4" s="15"/>
    </row>
    <row r="5" spans="1:9">
      <c r="A5" s="15">
        <v>4</v>
      </c>
      <c r="B5" s="57" t="s">
        <v>346</v>
      </c>
      <c r="C5" s="15" t="s">
        <v>429</v>
      </c>
      <c r="D5" s="15"/>
      <c r="E5" s="57"/>
      <c r="F5" s="15"/>
      <c r="G5" s="15"/>
      <c r="H5" s="15"/>
      <c r="I5" s="15"/>
    </row>
    <row r="6" spans="1:9">
      <c r="A6" s="15">
        <v>5</v>
      </c>
      <c r="B6" s="57" t="s">
        <v>345</v>
      </c>
      <c r="C6" s="15" t="s">
        <v>430</v>
      </c>
      <c r="D6" s="15"/>
      <c r="E6" s="57"/>
      <c r="F6" s="15"/>
      <c r="G6" s="15"/>
      <c r="H6" s="15"/>
      <c r="I6" s="15"/>
    </row>
    <row r="7" spans="1:9">
      <c r="A7" s="15">
        <v>6</v>
      </c>
      <c r="B7" s="57" t="s">
        <v>353</v>
      </c>
      <c r="C7" s="15" t="s">
        <v>431</v>
      </c>
      <c r="D7" s="15"/>
      <c r="E7" s="57"/>
      <c r="F7" s="15"/>
      <c r="G7" s="15"/>
      <c r="H7" s="15"/>
      <c r="I7" s="15"/>
    </row>
    <row r="8" spans="1:9">
      <c r="A8" s="15">
        <v>7</v>
      </c>
      <c r="B8" s="57" t="s">
        <v>352</v>
      </c>
      <c r="C8" s="15" t="s">
        <v>432</v>
      </c>
      <c r="D8" s="15"/>
      <c r="E8" s="57"/>
      <c r="F8" s="15"/>
      <c r="G8" s="15"/>
      <c r="H8" s="15"/>
      <c r="I8" s="15"/>
    </row>
    <row r="9" spans="1:9">
      <c r="A9" s="15">
        <v>8</v>
      </c>
      <c r="B9" s="57" t="s">
        <v>351</v>
      </c>
      <c r="C9" s="15" t="s">
        <v>433</v>
      </c>
      <c r="D9" s="15"/>
      <c r="E9" s="57"/>
      <c r="F9" s="15"/>
      <c r="G9" s="15"/>
      <c r="H9" s="15"/>
      <c r="I9" s="15"/>
    </row>
    <row r="10" spans="1:9">
      <c r="A10" s="15">
        <v>9</v>
      </c>
      <c r="B10" s="57" t="s">
        <v>350</v>
      </c>
      <c r="C10" s="15" t="s">
        <v>434</v>
      </c>
      <c r="D10" s="15"/>
      <c r="E10" s="57"/>
      <c r="F10" s="15"/>
      <c r="G10" s="15"/>
      <c r="H10" s="15"/>
      <c r="I10" s="15"/>
    </row>
    <row r="11" spans="1:9">
      <c r="A11" s="15">
        <v>10</v>
      </c>
      <c r="B11" s="57" t="s">
        <v>349</v>
      </c>
      <c r="C11" s="15" t="s">
        <v>435</v>
      </c>
      <c r="D11" s="15"/>
      <c r="E11" s="57"/>
      <c r="F11" s="15"/>
      <c r="G11" s="15"/>
      <c r="H11" s="15"/>
      <c r="I11" s="15"/>
    </row>
    <row r="12" spans="1:9">
      <c r="A12" s="15">
        <v>11</v>
      </c>
      <c r="B12" s="57" t="s">
        <v>358</v>
      </c>
      <c r="C12" s="15" t="s">
        <v>436</v>
      </c>
      <c r="D12" s="15"/>
      <c r="E12" s="57"/>
      <c r="F12" s="15"/>
      <c r="G12" s="15"/>
      <c r="H12" s="15"/>
      <c r="I12" s="15"/>
    </row>
    <row r="13" spans="1:9">
      <c r="A13" s="15">
        <v>12</v>
      </c>
      <c r="B13" s="57" t="s">
        <v>357</v>
      </c>
      <c r="C13" s="15" t="s">
        <v>437</v>
      </c>
      <c r="D13" s="15"/>
      <c r="E13" s="57"/>
      <c r="F13" s="15"/>
      <c r="G13" s="15"/>
      <c r="H13" s="15"/>
      <c r="I13" s="15"/>
    </row>
    <row r="14" spans="1:9">
      <c r="A14" s="15">
        <v>13</v>
      </c>
      <c r="B14" s="57" t="s">
        <v>356</v>
      </c>
      <c r="C14" s="15" t="s">
        <v>438</v>
      </c>
      <c r="D14" s="15"/>
      <c r="E14" s="57"/>
      <c r="F14" s="15"/>
      <c r="G14" s="15"/>
      <c r="H14" s="15"/>
      <c r="I14" s="15"/>
    </row>
    <row r="15" spans="1:9">
      <c r="A15" s="15">
        <v>14</v>
      </c>
      <c r="B15" s="57" t="s">
        <v>355</v>
      </c>
      <c r="C15" s="15" t="s">
        <v>439</v>
      </c>
      <c r="D15" s="15"/>
      <c r="E15" s="57"/>
      <c r="F15" s="15"/>
      <c r="G15" s="15"/>
      <c r="H15" s="15"/>
      <c r="I15" s="15"/>
    </row>
    <row r="16" spans="1:9">
      <c r="A16" s="15">
        <v>15</v>
      </c>
      <c r="B16" s="57" t="s">
        <v>354</v>
      </c>
      <c r="C16" s="15" t="s">
        <v>440</v>
      </c>
      <c r="D16" s="15"/>
      <c r="E16" s="57"/>
      <c r="F16" s="15"/>
      <c r="G16" s="15"/>
      <c r="H16" s="15"/>
      <c r="I16" s="15"/>
    </row>
    <row r="17" spans="1:9">
      <c r="A17" s="15">
        <v>16</v>
      </c>
      <c r="B17" s="57" t="s">
        <v>363</v>
      </c>
      <c r="C17" s="15" t="s">
        <v>441</v>
      </c>
      <c r="D17" s="15"/>
      <c r="E17" s="57"/>
      <c r="F17" s="15"/>
      <c r="G17" s="15"/>
      <c r="H17" s="15"/>
      <c r="I17" s="15"/>
    </row>
    <row r="18" spans="1:9">
      <c r="A18" s="15">
        <v>17</v>
      </c>
      <c r="B18" s="57" t="s">
        <v>362</v>
      </c>
      <c r="C18" s="15" t="s">
        <v>442</v>
      </c>
      <c r="D18" s="15"/>
      <c r="E18" s="57"/>
      <c r="F18" s="15"/>
      <c r="G18" s="15"/>
      <c r="H18" s="15"/>
      <c r="I18" s="15"/>
    </row>
    <row r="19" spans="1:9">
      <c r="A19" s="15">
        <v>18</v>
      </c>
      <c r="B19" s="57" t="s">
        <v>361</v>
      </c>
      <c r="C19" s="15" t="s">
        <v>443</v>
      </c>
      <c r="D19" s="15"/>
      <c r="E19" s="57"/>
      <c r="F19" s="15"/>
      <c r="G19" s="15"/>
      <c r="H19" s="15"/>
      <c r="I19" s="15"/>
    </row>
    <row r="20" spans="1:9">
      <c r="A20" s="15">
        <v>19</v>
      </c>
      <c r="B20" s="57" t="s">
        <v>360</v>
      </c>
      <c r="C20" s="15" t="s">
        <v>444</v>
      </c>
      <c r="D20" s="15"/>
      <c r="E20" s="57"/>
      <c r="F20" s="15"/>
      <c r="G20" s="15"/>
      <c r="H20" s="15"/>
      <c r="I20" s="15"/>
    </row>
    <row r="21" spans="1:9">
      <c r="A21" s="15">
        <v>20</v>
      </c>
      <c r="B21" s="57" t="s">
        <v>359</v>
      </c>
      <c r="C21" s="15" t="s">
        <v>445</v>
      </c>
      <c r="D21" s="15"/>
      <c r="E21" s="57"/>
      <c r="F21" s="15"/>
      <c r="G21" s="15"/>
      <c r="H21" s="15"/>
      <c r="I21" s="15"/>
    </row>
    <row r="22" spans="1:9">
      <c r="A22" s="15">
        <v>21</v>
      </c>
      <c r="B22" s="57" t="s">
        <v>364</v>
      </c>
      <c r="C22" s="15" t="s">
        <v>446</v>
      </c>
      <c r="D22" s="15"/>
      <c r="E22" s="57"/>
      <c r="F22" s="15"/>
      <c r="G22" s="15"/>
      <c r="H22" s="15"/>
      <c r="I22" s="15"/>
    </row>
    <row r="23" spans="1:9">
      <c r="A23" s="15">
        <v>22</v>
      </c>
      <c r="B23" s="57" t="s">
        <v>368</v>
      </c>
      <c r="C23" s="15" t="s">
        <v>447</v>
      </c>
      <c r="D23" s="15"/>
      <c r="E23" s="57"/>
      <c r="F23" s="15"/>
      <c r="G23" s="15"/>
      <c r="H23" s="15"/>
      <c r="I23" s="15"/>
    </row>
    <row r="24" spans="1:9">
      <c r="A24" s="15">
        <v>23</v>
      </c>
      <c r="B24" s="57" t="s">
        <v>367</v>
      </c>
      <c r="C24" s="15" t="s">
        <v>448</v>
      </c>
      <c r="D24" s="15"/>
      <c r="E24" s="57"/>
      <c r="F24" s="15"/>
      <c r="G24" s="15"/>
      <c r="H24" s="15"/>
      <c r="I24" s="15"/>
    </row>
    <row r="25" spans="1:9">
      <c r="A25" s="15">
        <v>24</v>
      </c>
      <c r="B25" s="57" t="s">
        <v>366</v>
      </c>
      <c r="C25" s="15" t="s">
        <v>449</v>
      </c>
      <c r="D25" s="15"/>
      <c r="E25" s="57"/>
      <c r="F25" s="15"/>
      <c r="G25" s="15"/>
      <c r="H25" s="15"/>
      <c r="I25" s="15"/>
    </row>
    <row r="26" spans="1:9">
      <c r="A26" s="15">
        <v>25</v>
      </c>
      <c r="B26" s="57" t="s">
        <v>365</v>
      </c>
      <c r="C26" s="15" t="s">
        <v>450</v>
      </c>
      <c r="D26" s="15"/>
      <c r="E26" s="57"/>
      <c r="F26" s="15"/>
      <c r="G26" s="15"/>
      <c r="H26" s="15"/>
      <c r="I26" s="15"/>
    </row>
    <row r="27" spans="1:9">
      <c r="A27" s="15">
        <v>26</v>
      </c>
      <c r="B27" s="57" t="s">
        <v>373</v>
      </c>
      <c r="C27" s="15" t="s">
        <v>451</v>
      </c>
      <c r="D27" s="15"/>
      <c r="E27" s="57"/>
      <c r="F27" s="15"/>
      <c r="G27" s="15"/>
      <c r="H27" s="15"/>
      <c r="I27" s="15"/>
    </row>
    <row r="28" spans="1:9">
      <c r="A28" s="15">
        <v>27</v>
      </c>
      <c r="B28" s="57" t="s">
        <v>372</v>
      </c>
      <c r="C28" s="15" t="s">
        <v>452</v>
      </c>
      <c r="D28" s="15"/>
      <c r="E28" s="57"/>
      <c r="F28" s="15"/>
      <c r="G28" s="15"/>
      <c r="H28" s="15"/>
      <c r="I28" s="15"/>
    </row>
    <row r="29" spans="1:9">
      <c r="A29" s="15">
        <v>28</v>
      </c>
      <c r="B29" s="57" t="s">
        <v>371</v>
      </c>
      <c r="C29" s="15" t="s">
        <v>453</v>
      </c>
      <c r="D29" s="15"/>
      <c r="E29" s="57"/>
      <c r="F29" s="15"/>
      <c r="G29" s="15"/>
      <c r="H29" s="15"/>
      <c r="I29" s="15"/>
    </row>
    <row r="30" spans="1:9">
      <c r="A30" s="15">
        <v>29</v>
      </c>
      <c r="B30" s="57" t="s">
        <v>370</v>
      </c>
      <c r="C30" s="15" t="s">
        <v>454</v>
      </c>
      <c r="D30" s="15"/>
      <c r="E30" s="57"/>
      <c r="F30" s="15"/>
      <c r="G30" s="15"/>
      <c r="H30" s="15"/>
      <c r="I30" s="15"/>
    </row>
    <row r="31" spans="1:9">
      <c r="A31" s="15">
        <v>30</v>
      </c>
      <c r="B31" s="57" t="s">
        <v>369</v>
      </c>
      <c r="C31" s="15" t="s">
        <v>455</v>
      </c>
      <c r="D31" s="15"/>
      <c r="E31" s="57"/>
      <c r="F31" s="15"/>
      <c r="G31" s="15"/>
      <c r="H31" s="15"/>
      <c r="I31" s="15"/>
    </row>
    <row r="32" spans="1:9">
      <c r="A32" s="15">
        <v>31</v>
      </c>
      <c r="B32" s="57" t="s">
        <v>378</v>
      </c>
      <c r="C32" s="15" t="s">
        <v>456</v>
      </c>
      <c r="D32" s="15"/>
      <c r="E32" s="57"/>
      <c r="F32" s="15"/>
      <c r="G32" s="15"/>
      <c r="H32" s="15"/>
      <c r="I32" s="15"/>
    </row>
    <row r="33" spans="1:9">
      <c r="A33" s="15">
        <v>32</v>
      </c>
      <c r="B33" s="57" t="s">
        <v>377</v>
      </c>
      <c r="C33" s="15" t="s">
        <v>457</v>
      </c>
      <c r="D33" s="15"/>
      <c r="E33" s="57"/>
      <c r="F33" s="15"/>
      <c r="G33" s="15"/>
      <c r="H33" s="15"/>
      <c r="I33" s="15"/>
    </row>
    <row r="34" spans="1:9">
      <c r="A34" s="15">
        <v>33</v>
      </c>
      <c r="B34" s="57" t="s">
        <v>376</v>
      </c>
      <c r="C34" s="15" t="s">
        <v>458</v>
      </c>
      <c r="D34" s="15"/>
      <c r="E34" s="57"/>
      <c r="F34" s="15"/>
      <c r="G34" s="15"/>
      <c r="H34" s="15"/>
      <c r="I34" s="15"/>
    </row>
    <row r="35" spans="1:9">
      <c r="A35" s="15">
        <v>34</v>
      </c>
      <c r="B35" s="57" t="s">
        <v>375</v>
      </c>
      <c r="C35" s="15" t="s">
        <v>459</v>
      </c>
      <c r="D35" s="15"/>
      <c r="E35" s="57"/>
      <c r="F35" s="15"/>
      <c r="G35" s="15"/>
      <c r="H35" s="15"/>
      <c r="I35" s="15"/>
    </row>
    <row r="36" spans="1:9">
      <c r="A36" s="15">
        <v>35</v>
      </c>
      <c r="B36" s="57" t="s">
        <v>374</v>
      </c>
      <c r="C36" s="15" t="s">
        <v>460</v>
      </c>
      <c r="D36" s="15"/>
      <c r="E36" s="57"/>
      <c r="F36" s="15"/>
      <c r="G36" s="15"/>
      <c r="H36" s="15"/>
      <c r="I36" s="15"/>
    </row>
    <row r="37" spans="1:9">
      <c r="A37" s="15">
        <v>36</v>
      </c>
      <c r="B37" s="57" t="s">
        <v>383</v>
      </c>
      <c r="C37" s="15" t="s">
        <v>461</v>
      </c>
      <c r="D37" s="15"/>
      <c r="E37" s="57"/>
      <c r="F37" s="15"/>
      <c r="G37" s="15"/>
      <c r="H37" s="15"/>
      <c r="I37" s="15"/>
    </row>
    <row r="38" spans="1:9">
      <c r="A38" s="15">
        <v>37</v>
      </c>
      <c r="B38" s="57" t="s">
        <v>382</v>
      </c>
      <c r="C38" s="15" t="s">
        <v>462</v>
      </c>
      <c r="D38" s="15"/>
      <c r="E38" s="57"/>
      <c r="F38" s="15"/>
      <c r="G38" s="15"/>
      <c r="H38" s="15"/>
      <c r="I38" s="15"/>
    </row>
    <row r="39" spans="1:9">
      <c r="A39" s="15">
        <v>38</v>
      </c>
      <c r="B39" s="57" t="s">
        <v>381</v>
      </c>
      <c r="C39" s="15" t="s">
        <v>463</v>
      </c>
      <c r="D39" s="15"/>
      <c r="E39" s="57"/>
      <c r="F39" s="15"/>
      <c r="G39" s="15"/>
      <c r="H39" s="15"/>
      <c r="I39" s="15"/>
    </row>
    <row r="40" spans="1:9">
      <c r="A40" s="15">
        <v>39</v>
      </c>
      <c r="B40" s="57" t="s">
        <v>380</v>
      </c>
      <c r="C40" s="15" t="s">
        <v>464</v>
      </c>
      <c r="D40" s="15"/>
      <c r="E40" s="57"/>
      <c r="F40" s="15"/>
      <c r="G40" s="15"/>
      <c r="H40" s="15"/>
      <c r="I40" s="15"/>
    </row>
    <row r="41" spans="1:9">
      <c r="A41" s="15">
        <v>40</v>
      </c>
      <c r="B41" s="57" t="s">
        <v>379</v>
      </c>
      <c r="C41" s="15" t="s">
        <v>465</v>
      </c>
      <c r="D41" s="15"/>
      <c r="E41" s="57"/>
      <c r="F41" s="15"/>
      <c r="G41" s="15"/>
      <c r="H41" s="15"/>
      <c r="I41" s="15"/>
    </row>
    <row r="42" spans="1:9">
      <c r="A42" s="15">
        <v>41</v>
      </c>
      <c r="B42" s="57" t="s">
        <v>384</v>
      </c>
      <c r="C42" s="15" t="s">
        <v>466</v>
      </c>
      <c r="D42" s="15"/>
      <c r="E42" s="57"/>
      <c r="F42" s="15"/>
      <c r="G42" s="15"/>
      <c r="H42" s="15"/>
      <c r="I42" s="15"/>
    </row>
    <row r="43" spans="1:9">
      <c r="A43" s="15">
        <v>42</v>
      </c>
      <c r="B43" s="57" t="s">
        <v>388</v>
      </c>
      <c r="C43" s="15" t="s">
        <v>467</v>
      </c>
      <c r="D43" s="15"/>
      <c r="E43" s="57"/>
      <c r="F43" s="15"/>
      <c r="G43" s="15"/>
      <c r="H43" s="15"/>
      <c r="I43" s="15"/>
    </row>
    <row r="44" spans="1:9">
      <c r="A44" s="15">
        <v>43</v>
      </c>
      <c r="B44" s="57" t="s">
        <v>387</v>
      </c>
      <c r="C44" s="15" t="s">
        <v>468</v>
      </c>
      <c r="D44" s="15"/>
      <c r="E44" s="57"/>
      <c r="F44" s="15"/>
      <c r="G44" s="15"/>
      <c r="H44" s="15"/>
      <c r="I44" s="15"/>
    </row>
    <row r="45" spans="1:9">
      <c r="A45" s="15">
        <v>44</v>
      </c>
      <c r="B45" s="57" t="s">
        <v>386</v>
      </c>
      <c r="C45" s="15" t="s">
        <v>469</v>
      </c>
      <c r="D45" s="15"/>
      <c r="E45" s="57"/>
      <c r="F45" s="15"/>
      <c r="G45" s="15"/>
      <c r="H45" s="15"/>
      <c r="I45" s="15"/>
    </row>
    <row r="46" spans="1:9">
      <c r="A46" s="15">
        <v>45</v>
      </c>
      <c r="B46" s="57" t="s">
        <v>385</v>
      </c>
      <c r="C46" s="15" t="s">
        <v>470</v>
      </c>
      <c r="D46" s="15"/>
      <c r="E46" s="57"/>
      <c r="F46" s="15"/>
      <c r="G46" s="15"/>
      <c r="H46" s="15"/>
      <c r="I46" s="15"/>
    </row>
    <row r="47" spans="1:9">
      <c r="A47" s="15">
        <v>46</v>
      </c>
      <c r="B47" s="57" t="s">
        <v>394</v>
      </c>
      <c r="C47" s="15" t="s">
        <v>471</v>
      </c>
      <c r="D47" s="15"/>
      <c r="E47" s="57"/>
      <c r="F47" s="15"/>
      <c r="G47" s="15"/>
      <c r="H47" s="15"/>
      <c r="I47" s="15"/>
    </row>
    <row r="48" spans="1:9">
      <c r="A48" s="15">
        <v>47</v>
      </c>
      <c r="B48" s="57" t="s">
        <v>393</v>
      </c>
      <c r="C48" s="15" t="s">
        <v>472</v>
      </c>
      <c r="D48" s="15"/>
      <c r="E48" s="57"/>
      <c r="F48" s="15"/>
      <c r="G48" s="15"/>
      <c r="H48" s="15"/>
      <c r="I48" s="15"/>
    </row>
    <row r="49" spans="1:9">
      <c r="A49" s="15">
        <v>48</v>
      </c>
      <c r="B49" s="57" t="s">
        <v>392</v>
      </c>
      <c r="C49" s="15" t="s">
        <v>473</v>
      </c>
      <c r="D49" s="15"/>
      <c r="E49" s="57"/>
      <c r="F49" s="15"/>
      <c r="G49" s="15"/>
      <c r="H49" s="15"/>
      <c r="I49" s="15"/>
    </row>
    <row r="50" spans="1:9">
      <c r="A50" s="15">
        <v>49</v>
      </c>
      <c r="B50" s="57" t="s">
        <v>391</v>
      </c>
      <c r="C50" s="15" t="s">
        <v>474</v>
      </c>
      <c r="D50" s="15"/>
      <c r="E50" s="57"/>
      <c r="F50" s="15"/>
      <c r="G50" s="15"/>
      <c r="H50" s="15"/>
      <c r="I50" s="15"/>
    </row>
    <row r="51" spans="1:9">
      <c r="A51" s="15">
        <v>50</v>
      </c>
      <c r="B51" s="57" t="s">
        <v>389</v>
      </c>
      <c r="C51" s="15" t="s">
        <v>475</v>
      </c>
      <c r="D51" s="15"/>
      <c r="E51" s="57"/>
      <c r="F51" s="15"/>
      <c r="G51" s="15"/>
      <c r="H51" s="15"/>
      <c r="I51" s="15"/>
    </row>
    <row r="52" spans="1:9">
      <c r="A52" s="15">
        <v>51</v>
      </c>
      <c r="B52" s="57" t="s">
        <v>398</v>
      </c>
      <c r="C52" s="15" t="s">
        <v>476</v>
      </c>
      <c r="D52" s="15"/>
      <c r="E52" s="57"/>
      <c r="F52" s="15"/>
      <c r="G52" s="15"/>
      <c r="H52" s="15"/>
      <c r="I52" s="15"/>
    </row>
    <row r="53" spans="1:9">
      <c r="A53" s="15">
        <v>52</v>
      </c>
      <c r="B53" s="57" t="s">
        <v>397</v>
      </c>
      <c r="C53" s="15" t="s">
        <v>477</v>
      </c>
      <c r="D53" s="15"/>
      <c r="E53" s="57"/>
      <c r="F53" s="15"/>
      <c r="G53" s="15"/>
      <c r="H53" s="15"/>
      <c r="I53" s="15"/>
    </row>
    <row r="54" spans="1:9">
      <c r="A54" s="15">
        <v>53</v>
      </c>
      <c r="B54" s="57" t="s">
        <v>396</v>
      </c>
      <c r="C54" s="15" t="s">
        <v>478</v>
      </c>
      <c r="D54" s="15"/>
      <c r="E54" s="57"/>
      <c r="F54" s="15"/>
      <c r="G54" s="15"/>
      <c r="H54" s="15"/>
      <c r="I54" s="15"/>
    </row>
    <row r="55" spans="1:9">
      <c r="A55" s="15">
        <v>54</v>
      </c>
      <c r="B55" s="57" t="s">
        <v>395</v>
      </c>
      <c r="C55" s="15" t="s">
        <v>479</v>
      </c>
      <c r="D55" s="15"/>
      <c r="E55" s="57"/>
      <c r="F55" s="15"/>
      <c r="G55" s="15"/>
      <c r="H55" s="15"/>
      <c r="I55" s="15"/>
    </row>
    <row r="56" spans="1:9">
      <c r="A56" s="15">
        <v>55</v>
      </c>
      <c r="B56" s="57" t="s">
        <v>390</v>
      </c>
      <c r="C56" s="15" t="s">
        <v>480</v>
      </c>
      <c r="D56" s="15"/>
      <c r="E56" s="57"/>
      <c r="F56" s="15"/>
      <c r="G56" s="15"/>
      <c r="H56" s="15"/>
      <c r="I56" s="15"/>
    </row>
    <row r="57" spans="1:9">
      <c r="A57" s="15">
        <v>56</v>
      </c>
      <c r="B57" s="57" t="s">
        <v>482</v>
      </c>
      <c r="C57" s="15" t="s">
        <v>481</v>
      </c>
      <c r="D57" s="15"/>
      <c r="E57" s="57"/>
      <c r="F57" s="15"/>
      <c r="G57" s="15"/>
      <c r="H57" s="15"/>
      <c r="I57" s="15"/>
    </row>
    <row r="58" spans="1:9">
      <c r="A58" s="15">
        <v>57</v>
      </c>
      <c r="B58" s="57" t="s">
        <v>484</v>
      </c>
      <c r="C58" s="15" t="s">
        <v>483</v>
      </c>
      <c r="D58" s="15"/>
      <c r="E58" s="57"/>
      <c r="F58" s="15"/>
      <c r="G58" s="15"/>
      <c r="H58" s="15"/>
      <c r="I58" s="15"/>
    </row>
    <row r="59" spans="1:9">
      <c r="A59" s="15">
        <v>58</v>
      </c>
      <c r="B59" s="57" t="s">
        <v>486</v>
      </c>
      <c r="C59" s="15" t="s">
        <v>485</v>
      </c>
      <c r="D59" s="15"/>
      <c r="E59" s="57"/>
      <c r="F59" s="15"/>
      <c r="G59" s="15"/>
      <c r="H59" s="15"/>
      <c r="I59" s="15"/>
    </row>
    <row r="60" spans="1:9">
      <c r="A60" s="15">
        <v>59</v>
      </c>
      <c r="B60" s="57" t="s">
        <v>488</v>
      </c>
      <c r="C60" s="15" t="s">
        <v>487</v>
      </c>
      <c r="D60" s="15"/>
      <c r="E60" s="57"/>
      <c r="F60" s="15"/>
      <c r="G60" s="15"/>
      <c r="H60" s="15"/>
      <c r="I60" s="15"/>
    </row>
    <row r="61" spans="1:9">
      <c r="A61" s="15">
        <v>60</v>
      </c>
      <c r="B61" s="57" t="s">
        <v>490</v>
      </c>
      <c r="C61" s="15" t="s">
        <v>489</v>
      </c>
      <c r="D61" s="15"/>
      <c r="E61" s="57"/>
      <c r="F61" s="15"/>
      <c r="G61" s="15"/>
      <c r="H61" s="15"/>
      <c r="I61" s="15"/>
    </row>
    <row r="62" spans="1:9">
      <c r="A62" s="15">
        <v>61</v>
      </c>
      <c r="B62" s="57" t="s">
        <v>492</v>
      </c>
      <c r="C62" s="15" t="s">
        <v>491</v>
      </c>
      <c r="D62" s="15"/>
      <c r="E62" s="57"/>
      <c r="F62" s="15"/>
      <c r="G62" s="15"/>
      <c r="H62" s="15"/>
      <c r="I62" s="15"/>
    </row>
    <row r="63" spans="1:9">
      <c r="A63" s="15">
        <v>62</v>
      </c>
      <c r="B63" s="57" t="s">
        <v>494</v>
      </c>
      <c r="C63" s="15" t="s">
        <v>493</v>
      </c>
      <c r="D63" s="15"/>
      <c r="E63" s="57"/>
      <c r="F63" s="15"/>
      <c r="G63" s="15"/>
      <c r="H63" s="15"/>
      <c r="I63" s="15"/>
    </row>
    <row r="64" spans="1:9">
      <c r="A64" s="15">
        <v>63</v>
      </c>
      <c r="B64" s="57" t="s">
        <v>496</v>
      </c>
      <c r="C64" s="15" t="s">
        <v>495</v>
      </c>
      <c r="D64" s="15"/>
      <c r="E64" s="57"/>
      <c r="F64" s="15"/>
      <c r="G64" s="15"/>
      <c r="H64" s="15"/>
      <c r="I64" s="15"/>
    </row>
    <row r="65" spans="1:9">
      <c r="A65" s="15">
        <v>64</v>
      </c>
      <c r="B65" s="57" t="s">
        <v>498</v>
      </c>
      <c r="C65" s="15" t="s">
        <v>497</v>
      </c>
      <c r="D65" s="15"/>
      <c r="E65" s="57"/>
      <c r="F65" s="15"/>
      <c r="G65" s="15"/>
      <c r="H65" s="15"/>
      <c r="I65" s="15"/>
    </row>
    <row r="66" spans="1:9">
      <c r="A66" s="15">
        <v>65</v>
      </c>
      <c r="B66" s="57" t="s">
        <v>500</v>
      </c>
      <c r="C66" s="15" t="s">
        <v>499</v>
      </c>
      <c r="D66" s="15"/>
      <c r="E66" s="57"/>
      <c r="F66" s="15"/>
      <c r="G66" s="15"/>
      <c r="H66" s="15"/>
      <c r="I66" s="15"/>
    </row>
    <row r="67" spans="1:9">
      <c r="A67" s="15">
        <v>66</v>
      </c>
      <c r="B67" s="57" t="s">
        <v>502</v>
      </c>
      <c r="C67" s="15" t="s">
        <v>501</v>
      </c>
      <c r="D67" s="15"/>
      <c r="E67" s="57"/>
      <c r="F67" s="15"/>
      <c r="G67" s="15"/>
      <c r="H67" s="15"/>
      <c r="I67" s="15"/>
    </row>
    <row r="68" spans="1:9">
      <c r="A68" s="15">
        <v>67</v>
      </c>
      <c r="B68" s="57" t="s">
        <v>504</v>
      </c>
      <c r="C68" s="15" t="s">
        <v>503</v>
      </c>
      <c r="D68" s="15"/>
      <c r="E68" s="57"/>
      <c r="F68" s="15"/>
      <c r="G68" s="15"/>
      <c r="H68" s="15"/>
      <c r="I68" s="15"/>
    </row>
    <row r="69" spans="1:9">
      <c r="A69" s="15">
        <v>68</v>
      </c>
      <c r="B69" s="57" t="s">
        <v>506</v>
      </c>
      <c r="C69" s="15" t="s">
        <v>505</v>
      </c>
      <c r="D69" s="15"/>
      <c r="E69" s="57"/>
      <c r="F69" s="15"/>
      <c r="G69" s="15"/>
      <c r="H69" s="15"/>
      <c r="I69" s="15"/>
    </row>
    <row r="70" spans="1:9">
      <c r="A70" s="15">
        <v>69</v>
      </c>
      <c r="B70" s="57" t="s">
        <v>508</v>
      </c>
      <c r="C70" s="15" t="s">
        <v>507</v>
      </c>
      <c r="D70" s="15"/>
      <c r="E70" s="57"/>
      <c r="F70" s="15"/>
      <c r="G70" s="15"/>
      <c r="H70" s="15"/>
      <c r="I70" s="15"/>
    </row>
    <row r="71" spans="1:9">
      <c r="A71" s="15">
        <v>70</v>
      </c>
      <c r="B71" s="57" t="s">
        <v>510</v>
      </c>
      <c r="C71" s="15" t="s">
        <v>509</v>
      </c>
      <c r="D71" s="15"/>
      <c r="E71" s="57"/>
      <c r="F71" s="15"/>
      <c r="G71" s="15"/>
      <c r="H71" s="15"/>
      <c r="I71" s="15"/>
    </row>
    <row r="72" spans="1:9">
      <c r="A72" s="15">
        <v>71</v>
      </c>
      <c r="B72" s="57" t="s">
        <v>512</v>
      </c>
      <c r="C72" s="15" t="s">
        <v>511</v>
      </c>
      <c r="D72" s="15"/>
      <c r="E72" s="57"/>
      <c r="F72" s="15"/>
      <c r="G72" s="15"/>
      <c r="H72" s="15"/>
      <c r="I72" s="15"/>
    </row>
    <row r="73" spans="1:9">
      <c r="A73" s="15">
        <v>72</v>
      </c>
      <c r="B73" s="57" t="s">
        <v>514</v>
      </c>
      <c r="C73" s="15" t="s">
        <v>513</v>
      </c>
      <c r="D73" s="15"/>
      <c r="E73" s="57"/>
      <c r="F73" s="15"/>
      <c r="G73" s="15"/>
      <c r="H73" s="15"/>
      <c r="I73" s="15"/>
    </row>
    <row r="74" spans="1:9">
      <c r="A74" s="15">
        <v>73</v>
      </c>
      <c r="B74" s="57" t="s">
        <v>516</v>
      </c>
      <c r="C74" s="15" t="s">
        <v>515</v>
      </c>
      <c r="D74" s="15"/>
      <c r="E74" s="57"/>
      <c r="F74" s="15"/>
      <c r="G74" s="15"/>
      <c r="H74" s="15"/>
      <c r="I74" s="15"/>
    </row>
    <row r="75" spans="1:9">
      <c r="A75" s="15">
        <v>74</v>
      </c>
      <c r="B75" s="57" t="s">
        <v>518</v>
      </c>
      <c r="C75" s="15" t="s">
        <v>517</v>
      </c>
      <c r="D75" s="15"/>
      <c r="E75" s="57"/>
      <c r="F75" s="15"/>
      <c r="G75" s="15"/>
      <c r="H75" s="15"/>
      <c r="I75" s="15"/>
    </row>
    <row r="76" spans="1:9">
      <c r="A76" s="15">
        <v>75</v>
      </c>
      <c r="B76" s="57" t="s">
        <v>520</v>
      </c>
      <c r="C76" s="15" t="s">
        <v>519</v>
      </c>
      <c r="D76" s="15"/>
      <c r="E76" s="57"/>
      <c r="F76" s="15"/>
      <c r="G76" s="15"/>
      <c r="H76" s="15"/>
      <c r="I76" s="15"/>
    </row>
    <row r="77" spans="1:9">
      <c r="A77" s="15">
        <v>76</v>
      </c>
      <c r="B77" s="57" t="s">
        <v>522</v>
      </c>
      <c r="C77" s="15" t="s">
        <v>521</v>
      </c>
      <c r="D77" s="15"/>
      <c r="E77" s="57"/>
      <c r="F77" s="15"/>
      <c r="G77" s="15"/>
      <c r="H77" s="15"/>
      <c r="I77" s="1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N31" sqref="N31"/>
    </sheetView>
  </sheetViews>
  <sheetFormatPr defaultRowHeight="15"/>
  <cols>
    <col min="4" max="4" width="10.140625" bestFit="1" customWidth="1"/>
  </cols>
  <sheetData>
    <row r="1" spans="1:10">
      <c r="A1" s="16" t="s">
        <v>136</v>
      </c>
      <c r="B1" s="16" t="s">
        <v>135</v>
      </c>
      <c r="C1" s="16" t="s">
        <v>137</v>
      </c>
      <c r="D1" s="16" t="s">
        <v>138</v>
      </c>
      <c r="E1" s="16" t="s">
        <v>139</v>
      </c>
      <c r="F1" s="16" t="s">
        <v>140</v>
      </c>
      <c r="G1" s="16" t="s">
        <v>155</v>
      </c>
      <c r="H1" s="16" t="s">
        <v>141</v>
      </c>
      <c r="I1" s="16" t="s">
        <v>142</v>
      </c>
      <c r="J1" s="16" t="s">
        <v>143</v>
      </c>
    </row>
    <row r="2" spans="1:10">
      <c r="A2" s="15">
        <v>1</v>
      </c>
      <c r="B2" s="15">
        <v>1</v>
      </c>
      <c r="C2" s="15">
        <v>1</v>
      </c>
      <c r="D2" s="15" t="s">
        <v>144</v>
      </c>
      <c r="E2" s="15"/>
      <c r="F2" s="57"/>
      <c r="G2" s="15"/>
      <c r="H2" s="15"/>
      <c r="I2" s="15"/>
      <c r="J2" s="15"/>
    </row>
    <row r="3" spans="1:10">
      <c r="A3" s="15">
        <v>2</v>
      </c>
      <c r="B3" s="15">
        <v>1</v>
      </c>
      <c r="C3" s="15">
        <v>2</v>
      </c>
      <c r="D3" s="15" t="s">
        <v>145</v>
      </c>
      <c r="E3" s="15"/>
      <c r="F3" s="57"/>
      <c r="G3" s="15"/>
      <c r="H3" s="15"/>
      <c r="I3" s="15"/>
      <c r="J3" s="15"/>
    </row>
    <row r="4" spans="1:10">
      <c r="A4" s="15">
        <v>3</v>
      </c>
      <c r="B4" s="15">
        <v>1</v>
      </c>
      <c r="C4" s="15">
        <v>3</v>
      </c>
      <c r="D4" s="15" t="s">
        <v>146</v>
      </c>
      <c r="E4" s="15"/>
      <c r="F4" s="57"/>
      <c r="G4" s="15"/>
      <c r="H4" s="15"/>
      <c r="I4" s="15"/>
      <c r="J4" s="15"/>
    </row>
    <row r="5" spans="1:10">
      <c r="A5" s="15">
        <v>4</v>
      </c>
      <c r="B5" s="15">
        <v>1</v>
      </c>
      <c r="C5" s="15">
        <v>4</v>
      </c>
      <c r="D5" s="15" t="s">
        <v>147</v>
      </c>
      <c r="E5" s="15"/>
      <c r="F5" s="57"/>
      <c r="G5" s="15"/>
      <c r="H5" s="15"/>
      <c r="I5" s="15"/>
      <c r="J5" s="15"/>
    </row>
    <row r="6" spans="1:10">
      <c r="A6" s="15">
        <v>5</v>
      </c>
      <c r="B6" s="15">
        <v>1</v>
      </c>
      <c r="C6" s="15">
        <v>5</v>
      </c>
      <c r="D6" s="15" t="s">
        <v>148</v>
      </c>
      <c r="E6" s="15"/>
      <c r="F6" s="57"/>
      <c r="G6" s="15"/>
      <c r="H6" s="15"/>
      <c r="I6" s="15"/>
      <c r="J6" s="15"/>
    </row>
    <row r="7" spans="1:10">
      <c r="A7" s="15">
        <v>6</v>
      </c>
      <c r="B7" s="15">
        <v>1</v>
      </c>
      <c r="C7" s="15">
        <v>6</v>
      </c>
      <c r="D7" s="15" t="s">
        <v>149</v>
      </c>
      <c r="E7" s="15"/>
      <c r="F7" s="57"/>
      <c r="G7" s="15"/>
      <c r="H7" s="15"/>
      <c r="I7" s="15"/>
      <c r="J7" s="15"/>
    </row>
    <row r="8" spans="1:10">
      <c r="A8" s="15">
        <v>7</v>
      </c>
      <c r="B8" s="15">
        <v>1</v>
      </c>
      <c r="C8" s="15">
        <v>7</v>
      </c>
      <c r="D8" s="15" t="s">
        <v>150</v>
      </c>
      <c r="E8" s="15"/>
      <c r="F8" s="57"/>
      <c r="G8" s="15"/>
      <c r="H8" s="15"/>
      <c r="I8" s="15"/>
      <c r="J8" s="15"/>
    </row>
    <row r="9" spans="1:10">
      <c r="A9" s="15">
        <v>8</v>
      </c>
      <c r="B9" s="15">
        <v>1</v>
      </c>
      <c r="C9" s="15">
        <v>8</v>
      </c>
      <c r="D9" s="15" t="s">
        <v>151</v>
      </c>
      <c r="E9" s="15"/>
      <c r="F9" s="57"/>
      <c r="G9" s="15"/>
      <c r="H9" s="15"/>
      <c r="I9" s="15"/>
      <c r="J9" s="15"/>
    </row>
    <row r="10" spans="1:10">
      <c r="A10" s="15">
        <v>9</v>
      </c>
      <c r="B10" s="15">
        <v>1</v>
      </c>
      <c r="C10" s="15">
        <v>9</v>
      </c>
      <c r="D10" s="15" t="s">
        <v>152</v>
      </c>
      <c r="E10" s="15"/>
      <c r="F10" s="57"/>
      <c r="G10" s="15"/>
      <c r="H10" s="15"/>
      <c r="I10" s="15"/>
      <c r="J10" s="15"/>
    </row>
    <row r="11" spans="1:10">
      <c r="A11" s="15">
        <v>10</v>
      </c>
      <c r="B11" s="15">
        <v>1</v>
      </c>
      <c r="C11" s="15">
        <v>10</v>
      </c>
      <c r="D11" s="15" t="s">
        <v>153</v>
      </c>
      <c r="E11" s="15"/>
      <c r="F11" s="57"/>
      <c r="G11" s="15"/>
      <c r="H11" s="15"/>
      <c r="I11" s="15"/>
      <c r="J11" s="15"/>
    </row>
    <row r="12" spans="1:10">
      <c r="A12" s="15">
        <v>11</v>
      </c>
      <c r="B12" s="15">
        <v>1</v>
      </c>
      <c r="C12" s="15">
        <v>11</v>
      </c>
      <c r="D12" s="15" t="s">
        <v>6</v>
      </c>
      <c r="E12" s="15"/>
      <c r="F12" s="57"/>
      <c r="G12" s="15"/>
      <c r="H12" s="15"/>
      <c r="I12" s="15"/>
      <c r="J12" s="15"/>
    </row>
    <row r="13" spans="1:10">
      <c r="A13" s="15">
        <v>12</v>
      </c>
      <c r="B13" s="15">
        <v>2</v>
      </c>
      <c r="C13" s="15">
        <v>2</v>
      </c>
      <c r="D13" s="15" t="s">
        <v>145</v>
      </c>
      <c r="E13" s="15"/>
      <c r="F13" s="57"/>
      <c r="G13" s="15"/>
      <c r="H13" s="15"/>
      <c r="I13" s="15"/>
      <c r="J13" s="15"/>
    </row>
    <row r="14" spans="1:10">
      <c r="A14" s="15">
        <v>13</v>
      </c>
      <c r="B14" s="15">
        <v>2</v>
      </c>
      <c r="C14" s="15">
        <v>9</v>
      </c>
      <c r="D14" s="15" t="s">
        <v>152</v>
      </c>
      <c r="E14" s="15"/>
      <c r="F14" s="57"/>
      <c r="G14" s="15"/>
      <c r="H14" s="15"/>
      <c r="I14" s="15"/>
      <c r="J14" s="15"/>
    </row>
    <row r="15" spans="1:10">
      <c r="A15" s="15">
        <v>14</v>
      </c>
      <c r="B15" s="15">
        <v>2</v>
      </c>
      <c r="C15" s="15">
        <v>11</v>
      </c>
      <c r="D15" s="15" t="s">
        <v>6</v>
      </c>
      <c r="E15" s="15"/>
      <c r="F15" s="57"/>
      <c r="G15" s="15"/>
      <c r="H15" s="15"/>
      <c r="I15" s="15"/>
      <c r="J15" s="15"/>
    </row>
    <row r="16" spans="1:10">
      <c r="A16" s="15">
        <v>15</v>
      </c>
      <c r="B16" s="15">
        <v>2</v>
      </c>
      <c r="C16" s="15">
        <v>10</v>
      </c>
      <c r="D16" s="15" t="s">
        <v>153</v>
      </c>
      <c r="E16" s="15"/>
      <c r="F16" s="57"/>
      <c r="G16" s="15"/>
      <c r="H16" s="15"/>
      <c r="I16" s="15"/>
      <c r="J16" s="15"/>
    </row>
    <row r="17" spans="1:10">
      <c r="A17" s="15">
        <v>16</v>
      </c>
      <c r="B17" s="15">
        <v>2</v>
      </c>
      <c r="C17" s="15">
        <v>7</v>
      </c>
      <c r="D17" s="15" t="s">
        <v>150</v>
      </c>
      <c r="E17" s="15"/>
      <c r="F17" s="57"/>
      <c r="G17" s="15"/>
      <c r="H17" s="15"/>
      <c r="I17" s="15"/>
      <c r="J17" s="15"/>
    </row>
    <row r="18" spans="1:10">
      <c r="A18" s="15">
        <v>17</v>
      </c>
      <c r="B18" s="15">
        <v>2</v>
      </c>
      <c r="C18" s="15">
        <v>4</v>
      </c>
      <c r="D18" s="15" t="s">
        <v>147</v>
      </c>
      <c r="E18" s="15"/>
      <c r="F18" s="57"/>
      <c r="G18" s="15"/>
      <c r="H18" s="15"/>
      <c r="I18" s="15"/>
      <c r="J18" s="15"/>
    </row>
    <row r="19" spans="1:10">
      <c r="A19" s="15">
        <v>18</v>
      </c>
      <c r="B19" s="15">
        <v>2</v>
      </c>
      <c r="C19" s="15">
        <v>8</v>
      </c>
      <c r="D19" s="15" t="s">
        <v>151</v>
      </c>
      <c r="E19" s="15"/>
      <c r="F19" s="57"/>
      <c r="G19" s="15"/>
      <c r="H19" s="15"/>
      <c r="I19" s="15"/>
      <c r="J19" s="15"/>
    </row>
    <row r="20" spans="1:10">
      <c r="A20" s="15">
        <v>19</v>
      </c>
      <c r="B20" s="15">
        <v>2</v>
      </c>
      <c r="C20" s="15">
        <v>5</v>
      </c>
      <c r="D20" s="15" t="s">
        <v>148</v>
      </c>
      <c r="E20" s="15"/>
      <c r="F20" s="57"/>
      <c r="G20" s="15"/>
      <c r="H20" s="15"/>
      <c r="I20" s="15"/>
      <c r="J20" s="15"/>
    </row>
    <row r="21" spans="1:10">
      <c r="A21" s="15">
        <v>20</v>
      </c>
      <c r="B21" s="15">
        <v>2</v>
      </c>
      <c r="C21" s="15">
        <v>1</v>
      </c>
      <c r="D21" s="15" t="s">
        <v>144</v>
      </c>
      <c r="E21" s="15"/>
      <c r="F21" s="57"/>
      <c r="G21" s="15"/>
      <c r="H21" s="15"/>
      <c r="I21" s="15"/>
      <c r="J21" s="15"/>
    </row>
    <row r="22" spans="1:10">
      <c r="A22" s="15">
        <v>21</v>
      </c>
      <c r="B22" s="15">
        <v>2</v>
      </c>
      <c r="C22" s="57">
        <v>6</v>
      </c>
      <c r="D22" s="15" t="s">
        <v>149</v>
      </c>
      <c r="E22" s="15"/>
      <c r="F22" s="57"/>
      <c r="G22" s="15"/>
      <c r="H22" s="15"/>
      <c r="I22" s="15"/>
      <c r="J22" s="15"/>
    </row>
    <row r="23" spans="1:10">
      <c r="A23" s="15">
        <v>22</v>
      </c>
      <c r="B23" s="15">
        <v>2</v>
      </c>
      <c r="C23" s="57">
        <v>3</v>
      </c>
      <c r="D23" s="15" t="s">
        <v>146</v>
      </c>
      <c r="E23" s="15"/>
      <c r="F23" s="57"/>
      <c r="G23" s="15"/>
      <c r="H23" s="15"/>
      <c r="I23" s="15"/>
      <c r="J23" s="15"/>
    </row>
    <row r="24" spans="1:10">
      <c r="A24" s="15">
        <v>23</v>
      </c>
      <c r="B24" s="15">
        <v>3</v>
      </c>
      <c r="C24" s="57">
        <v>11</v>
      </c>
      <c r="D24" s="15" t="s">
        <v>6</v>
      </c>
      <c r="E24" s="15"/>
      <c r="F24" s="57"/>
      <c r="G24" s="15"/>
      <c r="H24" s="15"/>
      <c r="I24" s="15"/>
      <c r="J24" s="15"/>
    </row>
    <row r="25" spans="1:10">
      <c r="A25" s="15">
        <v>24</v>
      </c>
      <c r="B25" s="15">
        <v>3</v>
      </c>
      <c r="C25" s="57">
        <v>10</v>
      </c>
      <c r="D25" s="15" t="s">
        <v>153</v>
      </c>
      <c r="E25" s="15"/>
      <c r="F25" s="57"/>
      <c r="G25" s="15"/>
      <c r="H25" s="15"/>
      <c r="I25" s="15"/>
      <c r="J25" s="15"/>
    </row>
    <row r="26" spans="1:10">
      <c r="A26" s="15">
        <v>25</v>
      </c>
      <c r="B26" s="15">
        <v>3</v>
      </c>
      <c r="C26" s="57">
        <v>9</v>
      </c>
      <c r="D26" s="15" t="s">
        <v>152</v>
      </c>
      <c r="E26" s="15"/>
      <c r="F26" s="57"/>
      <c r="G26" s="15"/>
      <c r="H26" s="15"/>
      <c r="I26" s="15"/>
      <c r="J26" s="15"/>
    </row>
    <row r="27" spans="1:10">
      <c r="A27" s="15">
        <v>26</v>
      </c>
      <c r="B27" s="15">
        <v>3</v>
      </c>
      <c r="C27" s="57">
        <v>8</v>
      </c>
      <c r="D27" s="15" t="s">
        <v>151</v>
      </c>
      <c r="E27" s="15"/>
      <c r="F27" s="57"/>
      <c r="G27" s="15"/>
      <c r="H27" s="15"/>
      <c r="I27" s="15"/>
      <c r="J27" s="15"/>
    </row>
    <row r="28" spans="1:10">
      <c r="A28" s="15">
        <v>27</v>
      </c>
      <c r="B28" s="15">
        <v>3</v>
      </c>
      <c r="C28" s="57">
        <v>7</v>
      </c>
      <c r="D28" s="15" t="s">
        <v>150</v>
      </c>
      <c r="E28" s="15"/>
      <c r="F28" s="57"/>
      <c r="G28" s="15"/>
      <c r="H28" s="15"/>
      <c r="I28" s="15"/>
      <c r="J28" s="15"/>
    </row>
    <row r="29" spans="1:10">
      <c r="A29" s="15">
        <v>28</v>
      </c>
      <c r="B29" s="15">
        <v>3</v>
      </c>
      <c r="C29" s="57">
        <v>6</v>
      </c>
      <c r="D29" s="15" t="s">
        <v>149</v>
      </c>
      <c r="E29" s="15"/>
      <c r="F29" s="57"/>
      <c r="G29" s="15"/>
      <c r="H29" s="15"/>
      <c r="I29" s="15"/>
      <c r="J29" s="15"/>
    </row>
    <row r="30" spans="1:10">
      <c r="A30" s="15">
        <v>29</v>
      </c>
      <c r="B30" s="15">
        <v>3</v>
      </c>
      <c r="C30" s="57">
        <v>5</v>
      </c>
      <c r="D30" s="15" t="s">
        <v>148</v>
      </c>
      <c r="E30" s="15"/>
      <c r="F30" s="57"/>
      <c r="G30" s="15"/>
      <c r="H30" s="15"/>
      <c r="I30" s="15"/>
      <c r="J30" s="15"/>
    </row>
    <row r="31" spans="1:10">
      <c r="A31" s="15">
        <v>30</v>
      </c>
      <c r="B31" s="15">
        <v>3</v>
      </c>
      <c r="C31" s="57">
        <v>4</v>
      </c>
      <c r="D31" s="15" t="s">
        <v>147</v>
      </c>
      <c r="E31" s="15"/>
      <c r="F31" s="57"/>
      <c r="G31" s="15"/>
      <c r="H31" s="15"/>
      <c r="I31" s="15"/>
      <c r="J31" s="15"/>
    </row>
    <row r="32" spans="1:10">
      <c r="A32" s="15">
        <v>31</v>
      </c>
      <c r="B32" s="15">
        <v>3</v>
      </c>
      <c r="C32" s="57">
        <v>3</v>
      </c>
      <c r="D32" s="15" t="s">
        <v>146</v>
      </c>
      <c r="E32" s="15"/>
      <c r="F32" s="15"/>
      <c r="G32" s="15"/>
      <c r="H32" s="15"/>
      <c r="I32" s="15"/>
      <c r="J32" s="15"/>
    </row>
    <row r="33" spans="1:10">
      <c r="A33" s="15">
        <v>32</v>
      </c>
      <c r="B33" s="15">
        <v>3</v>
      </c>
      <c r="C33" s="57">
        <v>2</v>
      </c>
      <c r="D33" s="15" t="s">
        <v>145</v>
      </c>
      <c r="E33" s="15"/>
      <c r="F33" s="15"/>
      <c r="G33" s="15"/>
      <c r="H33" s="15"/>
      <c r="I33" s="15"/>
      <c r="J33" s="15"/>
    </row>
    <row r="34" spans="1:10">
      <c r="A34" s="15">
        <v>33</v>
      </c>
      <c r="B34" s="15">
        <v>3</v>
      </c>
      <c r="C34" s="57">
        <v>1</v>
      </c>
      <c r="D34" s="15" t="s">
        <v>144</v>
      </c>
      <c r="E34" s="15"/>
      <c r="F34" s="15"/>
      <c r="G34" s="15"/>
      <c r="H34" s="15"/>
      <c r="I34" s="15"/>
      <c r="J34" s="15"/>
    </row>
  </sheetData>
  <sortState ref="A2:J34">
    <sortCondition ref="A2:A3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21"/>
  <sheetViews>
    <sheetView zoomScale="80" zoomScaleNormal="80" workbookViewId="0">
      <selection sqref="A1:XFD7"/>
    </sheetView>
  </sheetViews>
  <sheetFormatPr defaultRowHeight="15"/>
  <cols>
    <col min="1" max="1" width="6" customWidth="1"/>
  </cols>
  <sheetData>
    <row r="1" spans="1:25" ht="23.25">
      <c r="A1" s="187" t="s">
        <v>643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1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15.75">
      <c r="A3" s="45" t="s">
        <v>326</v>
      </c>
      <c r="B3" s="45"/>
      <c r="C3" s="46" t="s">
        <v>327</v>
      </c>
      <c r="D3" s="192" t="s">
        <v>621</v>
      </c>
      <c r="E3" s="192"/>
      <c r="F3" s="192"/>
      <c r="G3" s="45" t="s">
        <v>336</v>
      </c>
      <c r="H3" s="45"/>
      <c r="I3" s="45"/>
      <c r="J3" s="46" t="s">
        <v>327</v>
      </c>
      <c r="K3" s="192" t="s">
        <v>425</v>
      </c>
      <c r="L3" s="192"/>
      <c r="M3" s="192"/>
    </row>
    <row r="4" spans="1:25" ht="15.75">
      <c r="A4" s="45" t="s">
        <v>329</v>
      </c>
      <c r="B4" s="45"/>
      <c r="C4" s="46" t="s">
        <v>327</v>
      </c>
      <c r="D4" s="193">
        <v>42927</v>
      </c>
      <c r="E4" s="193"/>
      <c r="F4" s="193"/>
      <c r="G4" s="49" t="s">
        <v>411</v>
      </c>
      <c r="H4" s="49"/>
      <c r="I4" s="49"/>
      <c r="J4" s="46" t="s">
        <v>327</v>
      </c>
      <c r="K4" s="192">
        <v>3</v>
      </c>
      <c r="L4" s="192"/>
      <c r="M4" s="192"/>
    </row>
    <row r="5" spans="1:25" ht="15.75">
      <c r="A5" s="45" t="s">
        <v>332</v>
      </c>
      <c r="B5" s="45"/>
      <c r="C5" s="46" t="s">
        <v>327</v>
      </c>
      <c r="D5" s="76">
        <v>12</v>
      </c>
      <c r="E5" s="76"/>
      <c r="F5" s="76"/>
      <c r="G5" s="45" t="s">
        <v>401</v>
      </c>
      <c r="H5" s="45"/>
      <c r="I5" s="45"/>
      <c r="J5" s="46" t="s">
        <v>327</v>
      </c>
      <c r="K5" s="192" t="s">
        <v>402</v>
      </c>
      <c r="L5" s="192"/>
      <c r="M5" s="192"/>
    </row>
    <row r="6" spans="1:25" ht="15.75">
      <c r="A6" s="45" t="s">
        <v>333</v>
      </c>
      <c r="B6" s="45"/>
      <c r="C6" s="46" t="s">
        <v>327</v>
      </c>
      <c r="D6" s="192">
        <v>3</v>
      </c>
      <c r="E6" s="192"/>
      <c r="F6" s="192"/>
      <c r="G6" s="45" t="s">
        <v>339</v>
      </c>
      <c r="H6" s="45"/>
      <c r="I6" s="45"/>
      <c r="J6" s="46" t="s">
        <v>327</v>
      </c>
      <c r="K6" s="192">
        <v>7</v>
      </c>
      <c r="L6" s="192"/>
      <c r="M6" s="192"/>
    </row>
    <row r="7" spans="1:25" ht="15.75">
      <c r="A7" s="44"/>
      <c r="B7" s="48"/>
      <c r="C7" s="48"/>
      <c r="D7" s="48"/>
      <c r="E7" s="48"/>
      <c r="F7" s="48"/>
      <c r="G7" s="50" t="s">
        <v>403</v>
      </c>
      <c r="H7" s="50"/>
      <c r="I7" s="50"/>
      <c r="J7" s="46" t="s">
        <v>327</v>
      </c>
      <c r="K7" s="192" t="s">
        <v>404</v>
      </c>
      <c r="L7" s="192"/>
      <c r="M7" s="192"/>
    </row>
    <row r="8" spans="1:25" ht="15.75">
      <c r="A8" s="44"/>
      <c r="B8" s="48"/>
      <c r="C8" s="48"/>
      <c r="D8" s="48"/>
      <c r="E8" s="51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4"/>
    </row>
    <row r="9" spans="1:25">
      <c r="Q9" s="24"/>
    </row>
    <row r="10" spans="1:25" ht="30" customHeight="1">
      <c r="A10" s="197" t="s">
        <v>405</v>
      </c>
      <c r="B10" s="212" t="s">
        <v>622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3"/>
      <c r="N10" s="215" t="s">
        <v>604</v>
      </c>
      <c r="O10" s="83"/>
      <c r="P10" s="83"/>
    </row>
    <row r="11" spans="1:25" s="36" customFormat="1" ht="26.25" customHeight="1">
      <c r="A11" s="198"/>
      <c r="B11" s="201" t="s">
        <v>641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2"/>
      <c r="N11" s="215"/>
      <c r="O11" s="37"/>
      <c r="P11" s="37"/>
      <c r="Q11" s="37"/>
    </row>
    <row r="12" spans="1:25" s="36" customFormat="1" ht="1.5" customHeight="1">
      <c r="A12" s="198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4"/>
      <c r="N12" s="215"/>
      <c r="O12" s="37"/>
      <c r="P12" s="37"/>
      <c r="Q12" s="37"/>
    </row>
    <row r="13" spans="1:25" s="36" customFormat="1" ht="26.25" customHeight="1">
      <c r="A13" s="198"/>
      <c r="B13" s="74" t="s">
        <v>628</v>
      </c>
      <c r="C13" s="64" t="s">
        <v>627</v>
      </c>
      <c r="D13" s="64" t="s">
        <v>575</v>
      </c>
      <c r="E13" s="64" t="s">
        <v>579</v>
      </c>
      <c r="F13" s="86" t="s">
        <v>603</v>
      </c>
      <c r="G13" s="86" t="s">
        <v>600</v>
      </c>
      <c r="H13" s="86" t="s">
        <v>597</v>
      </c>
      <c r="I13" s="86" t="s">
        <v>594</v>
      </c>
      <c r="J13" s="84" t="s">
        <v>591</v>
      </c>
      <c r="K13" s="84" t="s">
        <v>588</v>
      </c>
      <c r="L13" s="84" t="s">
        <v>585</v>
      </c>
      <c r="M13" s="84" t="s">
        <v>583</v>
      </c>
      <c r="N13" s="215"/>
      <c r="O13" s="37"/>
      <c r="P13" s="37"/>
      <c r="Q13" s="37"/>
    </row>
    <row r="14" spans="1:25" s="36" customFormat="1" ht="26.25" customHeight="1">
      <c r="A14" s="198"/>
      <c r="B14" s="66" t="s">
        <v>624</v>
      </c>
      <c r="C14" s="66" t="s">
        <v>633</v>
      </c>
      <c r="D14" s="66" t="s">
        <v>636</v>
      </c>
      <c r="E14" s="66" t="s">
        <v>639</v>
      </c>
      <c r="F14" s="87" t="s">
        <v>640</v>
      </c>
      <c r="G14" s="87" t="s">
        <v>637</v>
      </c>
      <c r="H14" s="87" t="s">
        <v>638</v>
      </c>
      <c r="I14" s="87" t="s">
        <v>624</v>
      </c>
      <c r="J14" s="85" t="s">
        <v>194</v>
      </c>
      <c r="K14" s="85" t="s">
        <v>638</v>
      </c>
      <c r="L14" s="85" t="s">
        <v>635</v>
      </c>
      <c r="M14" s="85" t="s">
        <v>632</v>
      </c>
      <c r="N14" s="215"/>
      <c r="O14" s="37"/>
      <c r="P14" s="37"/>
      <c r="Q14" s="37"/>
    </row>
    <row r="15" spans="1:25" s="36" customFormat="1" ht="26.25" customHeight="1">
      <c r="A15" s="198"/>
      <c r="B15" s="74" t="s">
        <v>629</v>
      </c>
      <c r="C15" s="64" t="s">
        <v>626</v>
      </c>
      <c r="D15" s="64" t="s">
        <v>576</v>
      </c>
      <c r="E15" s="64" t="s">
        <v>578</v>
      </c>
      <c r="F15" s="86" t="s">
        <v>602</v>
      </c>
      <c r="G15" s="86" t="s">
        <v>599</v>
      </c>
      <c r="H15" s="86" t="s">
        <v>596</v>
      </c>
      <c r="I15" s="86" t="s">
        <v>593</v>
      </c>
      <c r="J15" s="84" t="s">
        <v>590</v>
      </c>
      <c r="K15" s="84" t="s">
        <v>587</v>
      </c>
      <c r="L15" s="84" t="s">
        <v>584</v>
      </c>
      <c r="M15" s="84" t="s">
        <v>582</v>
      </c>
      <c r="N15" s="215"/>
      <c r="O15" s="37"/>
      <c r="P15" s="37"/>
      <c r="Q15" s="37"/>
    </row>
    <row r="16" spans="1:25" s="36" customFormat="1" ht="26.25" customHeight="1">
      <c r="A16" s="198"/>
      <c r="B16" s="66" t="s">
        <v>631</v>
      </c>
      <c r="C16" s="66" t="s">
        <v>634</v>
      </c>
      <c r="D16" s="66" t="s">
        <v>637</v>
      </c>
      <c r="E16" s="66" t="s">
        <v>640</v>
      </c>
      <c r="F16" s="87" t="s">
        <v>639</v>
      </c>
      <c r="G16" s="87" t="s">
        <v>636</v>
      </c>
      <c r="H16" s="87" t="s">
        <v>632</v>
      </c>
      <c r="I16" s="87" t="s">
        <v>634</v>
      </c>
      <c r="J16" s="85" t="s">
        <v>640</v>
      </c>
      <c r="K16" s="85" t="s">
        <v>637</v>
      </c>
      <c r="L16" s="85" t="s">
        <v>634</v>
      </c>
      <c r="M16" s="85" t="s">
        <v>631</v>
      </c>
      <c r="N16" s="215"/>
      <c r="O16" s="37"/>
      <c r="P16" s="37"/>
      <c r="Q16" s="37"/>
    </row>
    <row r="17" spans="1:17" s="36" customFormat="1" ht="26.25" customHeight="1">
      <c r="A17" s="198"/>
      <c r="B17" s="74" t="s">
        <v>630</v>
      </c>
      <c r="C17" s="64" t="s">
        <v>625</v>
      </c>
      <c r="D17" s="64" t="s">
        <v>580</v>
      </c>
      <c r="E17" s="64" t="s">
        <v>577</v>
      </c>
      <c r="F17" s="86" t="s">
        <v>601</v>
      </c>
      <c r="G17" s="86" t="s">
        <v>598</v>
      </c>
      <c r="H17" s="86" t="s">
        <v>595</v>
      </c>
      <c r="I17" s="86" t="s">
        <v>592</v>
      </c>
      <c r="J17" s="84" t="s">
        <v>589</v>
      </c>
      <c r="K17" s="84" t="s">
        <v>586</v>
      </c>
      <c r="L17" s="84" t="s">
        <v>568</v>
      </c>
      <c r="M17" s="84" t="s">
        <v>581</v>
      </c>
      <c r="N17" s="215"/>
      <c r="O17" s="37"/>
      <c r="P17" s="37"/>
      <c r="Q17" s="37"/>
    </row>
    <row r="18" spans="1:17" s="36" customFormat="1" ht="26.25" customHeight="1">
      <c r="A18" s="198"/>
      <c r="B18" s="66" t="s">
        <v>632</v>
      </c>
      <c r="C18" s="66" t="s">
        <v>635</v>
      </c>
      <c r="D18" s="66" t="s">
        <v>638</v>
      </c>
      <c r="E18" s="66" t="s">
        <v>194</v>
      </c>
      <c r="F18" s="87" t="s">
        <v>633</v>
      </c>
      <c r="G18" s="87" t="s">
        <v>194</v>
      </c>
      <c r="H18" s="87" t="s">
        <v>635</v>
      </c>
      <c r="I18" s="87" t="s">
        <v>631</v>
      </c>
      <c r="J18" s="85" t="s">
        <v>639</v>
      </c>
      <c r="K18" s="85" t="s">
        <v>636</v>
      </c>
      <c r="L18" s="85" t="s">
        <v>633</v>
      </c>
      <c r="M18" s="85" t="s">
        <v>624</v>
      </c>
      <c r="N18" s="215"/>
      <c r="O18" s="37"/>
      <c r="P18" s="37"/>
      <c r="Q18" s="37"/>
    </row>
    <row r="19" spans="1:17" s="36" customFormat="1" ht="26.25" customHeight="1">
      <c r="A19" s="198"/>
      <c r="B19" s="207" t="s">
        <v>642</v>
      </c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8"/>
      <c r="N19" s="215"/>
      <c r="O19" s="37"/>
      <c r="P19" s="37"/>
      <c r="Q19" s="37"/>
    </row>
    <row r="20" spans="1:17" s="36" customFormat="1" ht="26.25" customHeight="1">
      <c r="A20" s="199"/>
      <c r="B20" s="212" t="s">
        <v>623</v>
      </c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3"/>
      <c r="N20" s="215"/>
      <c r="O20" s="37"/>
      <c r="P20" s="37"/>
      <c r="Q20" s="37"/>
    </row>
    <row r="21" spans="1:17" ht="25.5" customHeight="1">
      <c r="A21" s="62"/>
    </row>
  </sheetData>
  <mergeCells count="15">
    <mergeCell ref="A1:N1"/>
    <mergeCell ref="D6:F6"/>
    <mergeCell ref="K6:M6"/>
    <mergeCell ref="K7:M7"/>
    <mergeCell ref="D3:F3"/>
    <mergeCell ref="K3:M3"/>
    <mergeCell ref="D4:F4"/>
    <mergeCell ref="K4:M4"/>
    <mergeCell ref="K5:M5"/>
    <mergeCell ref="B19:M19"/>
    <mergeCell ref="B20:M20"/>
    <mergeCell ref="N10:N20"/>
    <mergeCell ref="B11:M12"/>
    <mergeCell ref="A10:A20"/>
    <mergeCell ref="B10:M10"/>
  </mergeCells>
  <pageMargins left="0.25" right="0.25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R6" sqref="R6"/>
    </sheetView>
  </sheetViews>
  <sheetFormatPr defaultColWidth="6.140625" defaultRowHeight="15"/>
  <cols>
    <col min="1" max="1" width="7.85546875" customWidth="1"/>
    <col min="2" max="2" width="8.42578125" customWidth="1"/>
    <col min="3" max="3" width="10.28515625" customWidth="1"/>
    <col min="4" max="7" width="7.7109375" customWidth="1"/>
    <col min="8" max="8" width="12.5703125" customWidth="1"/>
    <col min="9" max="9" width="7.7109375" customWidth="1"/>
  </cols>
  <sheetData>
    <row r="1" spans="1:25" ht="23.25">
      <c r="A1" s="219" t="s">
        <v>741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1"/>
      <c r="M1" s="103"/>
      <c r="N1" s="103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s="99" customFormat="1" ht="27" customHeight="1">
      <c r="A2" s="96" t="s">
        <v>326</v>
      </c>
      <c r="B2" s="97"/>
      <c r="C2" s="98" t="s">
        <v>327</v>
      </c>
      <c r="D2" s="222" t="s">
        <v>688</v>
      </c>
      <c r="E2" s="222"/>
      <c r="F2" s="222"/>
      <c r="G2" s="96" t="s">
        <v>336</v>
      </c>
      <c r="H2" s="97"/>
      <c r="I2" s="98" t="s">
        <v>327</v>
      </c>
      <c r="J2" s="222" t="s">
        <v>689</v>
      </c>
      <c r="K2" s="222"/>
      <c r="L2" s="222"/>
    </row>
    <row r="3" spans="1:25" s="99" customFormat="1" ht="27" customHeight="1">
      <c r="A3" s="97" t="s">
        <v>329</v>
      </c>
      <c r="B3" s="97"/>
      <c r="C3" s="98" t="s">
        <v>327</v>
      </c>
      <c r="D3" s="231">
        <v>42927</v>
      </c>
      <c r="E3" s="231"/>
      <c r="F3" s="231"/>
      <c r="G3" s="96" t="s">
        <v>411</v>
      </c>
      <c r="H3" s="96"/>
      <c r="I3" s="98" t="s">
        <v>327</v>
      </c>
      <c r="J3" s="222">
        <v>2</v>
      </c>
      <c r="K3" s="222"/>
      <c r="L3" s="222"/>
    </row>
    <row r="4" spans="1:25" s="99" customFormat="1" ht="27" customHeight="1">
      <c r="A4" s="97" t="s">
        <v>332</v>
      </c>
      <c r="B4" s="97"/>
      <c r="C4" s="98" t="s">
        <v>327</v>
      </c>
      <c r="D4" s="100" t="s">
        <v>690</v>
      </c>
      <c r="E4" s="100"/>
      <c r="F4" s="100"/>
      <c r="G4" s="97" t="s">
        <v>401</v>
      </c>
      <c r="H4" s="97"/>
      <c r="I4" s="98" t="s">
        <v>327</v>
      </c>
      <c r="J4" s="222" t="s">
        <v>402</v>
      </c>
      <c r="K4" s="222"/>
      <c r="L4" s="222"/>
    </row>
    <row r="5" spans="1:25" s="99" customFormat="1" ht="27" customHeight="1">
      <c r="A5" s="97" t="s">
        <v>333</v>
      </c>
      <c r="B5" s="97"/>
      <c r="C5" s="98" t="s">
        <v>327</v>
      </c>
      <c r="D5" s="222">
        <v>3</v>
      </c>
      <c r="E5" s="222"/>
      <c r="F5" s="222"/>
      <c r="G5" s="96" t="s">
        <v>339</v>
      </c>
      <c r="H5" s="97"/>
      <c r="I5" s="98" t="s">
        <v>327</v>
      </c>
      <c r="J5" s="222">
        <v>15</v>
      </c>
      <c r="K5" s="222"/>
      <c r="L5" s="222"/>
    </row>
    <row r="6" spans="1:25" s="99" customFormat="1" ht="27" customHeight="1">
      <c r="B6" s="101"/>
      <c r="C6" s="101"/>
      <c r="D6" s="101"/>
      <c r="E6" s="101"/>
      <c r="F6" s="101"/>
      <c r="G6" s="102" t="s">
        <v>403</v>
      </c>
      <c r="H6" s="102"/>
      <c r="I6" s="98" t="s">
        <v>327</v>
      </c>
      <c r="J6" s="222" t="s">
        <v>404</v>
      </c>
      <c r="K6" s="222"/>
      <c r="L6" s="222"/>
    </row>
    <row r="8" spans="1:25">
      <c r="B8" s="216" t="s">
        <v>623</v>
      </c>
      <c r="C8" s="217"/>
      <c r="D8" s="217"/>
      <c r="E8" s="217"/>
      <c r="F8" s="217"/>
      <c r="G8" s="217"/>
      <c r="H8" s="217"/>
      <c r="I8" s="217"/>
      <c r="J8" s="218"/>
    </row>
    <row r="9" spans="1:25" ht="15" customHeight="1">
      <c r="B9" s="238" t="s">
        <v>405</v>
      </c>
      <c r="C9" s="235" t="s">
        <v>649</v>
      </c>
      <c r="D9" s="236"/>
      <c r="E9" s="236"/>
      <c r="F9" s="236"/>
      <c r="G9" s="236"/>
      <c r="H9" s="236"/>
      <c r="I9" s="237"/>
      <c r="J9" s="238" t="s">
        <v>604</v>
      </c>
    </row>
    <row r="10" spans="1:25">
      <c r="B10" s="239"/>
      <c r="C10" s="95"/>
      <c r="D10" s="229" t="s">
        <v>691</v>
      </c>
      <c r="E10" s="230"/>
      <c r="F10" s="229" t="s">
        <v>696</v>
      </c>
      <c r="G10" s="230"/>
      <c r="H10" s="229" t="s">
        <v>695</v>
      </c>
      <c r="I10" s="230"/>
      <c r="J10" s="239"/>
    </row>
    <row r="11" spans="1:25">
      <c r="B11" s="239"/>
      <c r="C11" s="94" t="s">
        <v>522</v>
      </c>
      <c r="D11" s="27" t="s">
        <v>771</v>
      </c>
      <c r="E11" s="27" t="s">
        <v>766</v>
      </c>
      <c r="F11" s="90" t="s">
        <v>761</v>
      </c>
      <c r="G11" s="90" t="s">
        <v>756</v>
      </c>
      <c r="H11" s="88" t="s">
        <v>751</v>
      </c>
      <c r="I11" s="88" t="s">
        <v>746</v>
      </c>
      <c r="J11" s="239"/>
    </row>
    <row r="12" spans="1:25">
      <c r="B12" s="239"/>
      <c r="C12" s="94" t="s">
        <v>520</v>
      </c>
      <c r="D12" s="27" t="s">
        <v>770</v>
      </c>
      <c r="E12" s="27" t="s">
        <v>765</v>
      </c>
      <c r="F12" s="90" t="s">
        <v>760</v>
      </c>
      <c r="G12" s="90" t="s">
        <v>755</v>
      </c>
      <c r="H12" s="88" t="s">
        <v>750</v>
      </c>
      <c r="I12" s="88" t="s">
        <v>745</v>
      </c>
      <c r="J12" s="239"/>
    </row>
    <row r="13" spans="1:25">
      <c r="B13" s="239"/>
      <c r="C13" s="94" t="s">
        <v>518</v>
      </c>
      <c r="D13" s="27" t="s">
        <v>769</v>
      </c>
      <c r="E13" s="27" t="s">
        <v>764</v>
      </c>
      <c r="F13" s="90" t="s">
        <v>759</v>
      </c>
      <c r="G13" s="90" t="s">
        <v>754</v>
      </c>
      <c r="H13" s="88" t="s">
        <v>749</v>
      </c>
      <c r="I13" s="88" t="s">
        <v>744</v>
      </c>
      <c r="J13" s="239"/>
    </row>
    <row r="14" spans="1:25">
      <c r="B14" s="239"/>
      <c r="C14" s="94" t="s">
        <v>516</v>
      </c>
      <c r="D14" s="27" t="s">
        <v>768</v>
      </c>
      <c r="E14" s="27" t="s">
        <v>763</v>
      </c>
      <c r="F14" s="90" t="s">
        <v>758</v>
      </c>
      <c r="G14" s="90" t="s">
        <v>753</v>
      </c>
      <c r="H14" s="88" t="s">
        <v>748</v>
      </c>
      <c r="I14" s="88" t="s">
        <v>743</v>
      </c>
      <c r="J14" s="239"/>
    </row>
    <row r="15" spans="1:25">
      <c r="B15" s="239"/>
      <c r="C15" s="94" t="s">
        <v>514</v>
      </c>
      <c r="D15" s="27" t="s">
        <v>767</v>
      </c>
      <c r="E15" s="27" t="s">
        <v>762</v>
      </c>
      <c r="F15" s="90" t="s">
        <v>757</v>
      </c>
      <c r="G15" s="90" t="s">
        <v>752</v>
      </c>
      <c r="H15" s="88" t="s">
        <v>747</v>
      </c>
      <c r="I15" s="88" t="s">
        <v>742</v>
      </c>
      <c r="J15" s="239"/>
    </row>
    <row r="16" spans="1:25">
      <c r="B16" s="239"/>
      <c r="C16" s="94" t="s">
        <v>512</v>
      </c>
      <c r="D16" s="232" t="s">
        <v>648</v>
      </c>
      <c r="E16" s="233"/>
      <c r="F16" s="233"/>
      <c r="G16" s="233"/>
      <c r="H16" s="233"/>
      <c r="I16" s="234"/>
      <c r="J16" s="239"/>
    </row>
    <row r="17" spans="2:10">
      <c r="B17" s="239"/>
      <c r="C17" s="241" t="s">
        <v>647</v>
      </c>
      <c r="D17" s="242"/>
      <c r="E17" s="242"/>
      <c r="F17" s="242"/>
      <c r="G17" s="242"/>
      <c r="H17" s="242"/>
      <c r="I17" s="243"/>
      <c r="J17" s="239"/>
    </row>
    <row r="18" spans="2:10">
      <c r="B18" s="239"/>
      <c r="C18" s="94" t="s">
        <v>510</v>
      </c>
      <c r="D18" s="232" t="s">
        <v>648</v>
      </c>
      <c r="E18" s="233"/>
      <c r="F18" s="233"/>
      <c r="G18" s="233"/>
      <c r="H18" s="233"/>
      <c r="I18" s="234"/>
      <c r="J18" s="239"/>
    </row>
    <row r="19" spans="2:10">
      <c r="B19" s="239"/>
      <c r="C19" s="94" t="s">
        <v>508</v>
      </c>
      <c r="D19" s="91" t="s">
        <v>644</v>
      </c>
      <c r="E19" s="27" t="s">
        <v>727</v>
      </c>
      <c r="F19" s="92" t="s">
        <v>645</v>
      </c>
      <c r="G19" s="90" t="s">
        <v>700</v>
      </c>
      <c r="H19" s="93" t="s">
        <v>645</v>
      </c>
      <c r="I19" s="89" t="s">
        <v>663</v>
      </c>
      <c r="J19" s="239"/>
    </row>
    <row r="20" spans="2:10">
      <c r="B20" s="239"/>
      <c r="C20" s="94" t="s">
        <v>506</v>
      </c>
      <c r="D20" s="27" t="s">
        <v>739</v>
      </c>
      <c r="E20" s="27" t="s">
        <v>726</v>
      </c>
      <c r="F20" s="90" t="s">
        <v>713</v>
      </c>
      <c r="G20" s="90" t="s">
        <v>699</v>
      </c>
      <c r="H20" s="89" t="s">
        <v>676</v>
      </c>
      <c r="I20" s="89" t="s">
        <v>662</v>
      </c>
      <c r="J20" s="239"/>
    </row>
    <row r="21" spans="2:10">
      <c r="B21" s="239"/>
      <c r="C21" s="94" t="s">
        <v>504</v>
      </c>
      <c r="D21" s="27" t="s">
        <v>740</v>
      </c>
      <c r="E21" s="27" t="s">
        <v>725</v>
      </c>
      <c r="F21" s="90" t="s">
        <v>712</v>
      </c>
      <c r="G21" s="90" t="s">
        <v>698</v>
      </c>
      <c r="H21" s="89" t="s">
        <v>675</v>
      </c>
      <c r="I21" s="89" t="s">
        <v>661</v>
      </c>
      <c r="J21" s="239"/>
    </row>
    <row r="22" spans="2:10">
      <c r="B22" s="239"/>
      <c r="C22" s="94" t="s">
        <v>502</v>
      </c>
      <c r="D22" s="27" t="s">
        <v>738</v>
      </c>
      <c r="E22" s="27" t="s">
        <v>724</v>
      </c>
      <c r="F22" s="90" t="s">
        <v>711</v>
      </c>
      <c r="G22" s="90" t="s">
        <v>687</v>
      </c>
      <c r="H22" s="89" t="s">
        <v>674</v>
      </c>
      <c r="I22" s="89" t="s">
        <v>660</v>
      </c>
      <c r="J22" s="239"/>
    </row>
    <row r="23" spans="2:10">
      <c r="B23" s="239"/>
      <c r="C23" s="94" t="s">
        <v>500</v>
      </c>
      <c r="D23" s="27" t="s">
        <v>737</v>
      </c>
      <c r="E23" s="27" t="s">
        <v>723</v>
      </c>
      <c r="F23" s="90" t="s">
        <v>710</v>
      </c>
      <c r="G23" s="90" t="s">
        <v>686</v>
      </c>
      <c r="H23" s="89" t="s">
        <v>673</v>
      </c>
      <c r="I23" s="89" t="s">
        <v>659</v>
      </c>
      <c r="J23" s="239"/>
    </row>
    <row r="24" spans="2:10">
      <c r="B24" s="239"/>
      <c r="C24" s="94" t="s">
        <v>498</v>
      </c>
      <c r="D24" s="27" t="s">
        <v>736</v>
      </c>
      <c r="E24" s="27" t="s">
        <v>722</v>
      </c>
      <c r="F24" s="90" t="s">
        <v>709</v>
      </c>
      <c r="G24" s="90" t="s">
        <v>685</v>
      </c>
      <c r="H24" s="89" t="s">
        <v>672</v>
      </c>
      <c r="I24" s="89" t="s">
        <v>658</v>
      </c>
      <c r="J24" s="239"/>
    </row>
    <row r="25" spans="2:10">
      <c r="B25" s="239"/>
      <c r="C25" s="94" t="s">
        <v>496</v>
      </c>
      <c r="D25" s="27" t="s">
        <v>735</v>
      </c>
      <c r="E25" s="27" t="s">
        <v>721</v>
      </c>
      <c r="F25" s="90" t="s">
        <v>708</v>
      </c>
      <c r="G25" s="90" t="s">
        <v>684</v>
      </c>
      <c r="H25" s="89" t="s">
        <v>671</v>
      </c>
      <c r="I25" s="89" t="s">
        <v>657</v>
      </c>
      <c r="J25" s="239"/>
    </row>
    <row r="26" spans="2:10">
      <c r="B26" s="239"/>
      <c r="C26" s="94" t="s">
        <v>494</v>
      </c>
      <c r="D26" s="27" t="s">
        <v>734</v>
      </c>
      <c r="E26" s="27" t="s">
        <v>720</v>
      </c>
      <c r="F26" s="90" t="s">
        <v>707</v>
      </c>
      <c r="G26" s="90" t="s">
        <v>683</v>
      </c>
      <c r="H26" s="89" t="s">
        <v>670</v>
      </c>
      <c r="I26" s="89" t="s">
        <v>656</v>
      </c>
      <c r="J26" s="239"/>
    </row>
    <row r="27" spans="2:10">
      <c r="B27" s="239"/>
      <c r="C27" s="94" t="s">
        <v>492</v>
      </c>
      <c r="D27" s="27" t="s">
        <v>733</v>
      </c>
      <c r="E27" s="27" t="s">
        <v>719</v>
      </c>
      <c r="F27" s="90" t="s">
        <v>706</v>
      </c>
      <c r="G27" s="90" t="s">
        <v>682</v>
      </c>
      <c r="H27" s="89" t="s">
        <v>669</v>
      </c>
      <c r="I27" s="89" t="s">
        <v>655</v>
      </c>
      <c r="J27" s="239"/>
    </row>
    <row r="28" spans="2:10">
      <c r="B28" s="239"/>
      <c r="C28" s="94" t="s">
        <v>490</v>
      </c>
      <c r="D28" s="27" t="s">
        <v>732</v>
      </c>
      <c r="E28" s="27" t="s">
        <v>718</v>
      </c>
      <c r="F28" s="90" t="s">
        <v>705</v>
      </c>
      <c r="G28" s="90" t="s">
        <v>681</v>
      </c>
      <c r="H28" s="89" t="s">
        <v>668</v>
      </c>
      <c r="I28" s="89" t="s">
        <v>654</v>
      </c>
      <c r="J28" s="239"/>
    </row>
    <row r="29" spans="2:10">
      <c r="B29" s="239"/>
      <c r="C29" s="94" t="s">
        <v>488</v>
      </c>
      <c r="D29" s="27" t="s">
        <v>731</v>
      </c>
      <c r="E29" s="27" t="s">
        <v>717</v>
      </c>
      <c r="F29" s="90" t="s">
        <v>704</v>
      </c>
      <c r="G29" s="90" t="s">
        <v>680</v>
      </c>
      <c r="H29" s="89" t="s">
        <v>667</v>
      </c>
      <c r="I29" s="89" t="s">
        <v>653</v>
      </c>
      <c r="J29" s="239"/>
    </row>
    <row r="30" spans="2:10">
      <c r="B30" s="239"/>
      <c r="C30" s="94" t="s">
        <v>486</v>
      </c>
      <c r="D30" s="27" t="s">
        <v>730</v>
      </c>
      <c r="E30" s="27" t="s">
        <v>716</v>
      </c>
      <c r="F30" s="90" t="s">
        <v>703</v>
      </c>
      <c r="G30" s="90" t="s">
        <v>679</v>
      </c>
      <c r="H30" s="89" t="s">
        <v>666</v>
      </c>
      <c r="I30" s="89" t="s">
        <v>652</v>
      </c>
      <c r="J30" s="239"/>
    </row>
    <row r="31" spans="2:10">
      <c r="B31" s="239"/>
      <c r="C31" s="94" t="s">
        <v>484</v>
      </c>
      <c r="D31" s="27" t="s">
        <v>729</v>
      </c>
      <c r="E31" s="27" t="s">
        <v>715</v>
      </c>
      <c r="F31" s="90" t="s">
        <v>702</v>
      </c>
      <c r="G31" s="90" t="s">
        <v>678</v>
      </c>
      <c r="H31" s="89" t="s">
        <v>665</v>
      </c>
      <c r="I31" s="89" t="s">
        <v>651</v>
      </c>
      <c r="J31" s="239"/>
    </row>
    <row r="32" spans="2:10">
      <c r="B32" s="239"/>
      <c r="C32" s="94" t="s">
        <v>482</v>
      </c>
      <c r="D32" s="27" t="s">
        <v>728</v>
      </c>
      <c r="E32" s="27" t="s">
        <v>714</v>
      </c>
      <c r="F32" s="90" t="s">
        <v>701</v>
      </c>
      <c r="G32" s="90" t="s">
        <v>677</v>
      </c>
      <c r="H32" s="89" t="s">
        <v>664</v>
      </c>
      <c r="I32" s="89" t="s">
        <v>650</v>
      </c>
      <c r="J32" s="239"/>
    </row>
    <row r="33" spans="2:10">
      <c r="B33" s="239"/>
      <c r="C33" s="232" t="s">
        <v>648</v>
      </c>
      <c r="D33" s="233"/>
      <c r="E33" s="233"/>
      <c r="F33" s="233"/>
      <c r="G33" s="233"/>
      <c r="H33" s="233"/>
      <c r="I33" s="234"/>
      <c r="J33" s="239"/>
    </row>
    <row r="34" spans="2:10">
      <c r="B34" s="239"/>
      <c r="C34" s="25" t="s">
        <v>246</v>
      </c>
      <c r="D34" s="25" t="s">
        <v>646</v>
      </c>
      <c r="E34" s="25" t="s">
        <v>646</v>
      </c>
      <c r="F34" s="25" t="s">
        <v>646</v>
      </c>
      <c r="G34" s="25" t="s">
        <v>646</v>
      </c>
      <c r="H34" s="25" t="s">
        <v>646</v>
      </c>
      <c r="I34" s="25" t="s">
        <v>646</v>
      </c>
      <c r="J34" s="239"/>
    </row>
    <row r="35" spans="2:10">
      <c r="B35" s="239"/>
      <c r="C35" s="227" t="s">
        <v>409</v>
      </c>
      <c r="D35" s="223" t="s">
        <v>694</v>
      </c>
      <c r="E35" s="224"/>
      <c r="F35" s="223" t="s">
        <v>693</v>
      </c>
      <c r="G35" s="224"/>
      <c r="H35" s="223" t="s">
        <v>692</v>
      </c>
      <c r="I35" s="224"/>
      <c r="J35" s="239"/>
    </row>
    <row r="36" spans="2:10">
      <c r="B36" s="240"/>
      <c r="C36" s="228"/>
      <c r="D36" s="225"/>
      <c r="E36" s="226"/>
      <c r="F36" s="225"/>
      <c r="G36" s="226"/>
      <c r="H36" s="225"/>
      <c r="I36" s="226"/>
      <c r="J36" s="240"/>
    </row>
    <row r="37" spans="2:10">
      <c r="B37" s="216" t="s">
        <v>697</v>
      </c>
      <c r="C37" s="217"/>
      <c r="D37" s="217"/>
      <c r="E37" s="217"/>
      <c r="F37" s="217"/>
      <c r="G37" s="217"/>
      <c r="H37" s="217"/>
      <c r="I37" s="217"/>
      <c r="J37" s="218"/>
    </row>
  </sheetData>
  <mergeCells count="25">
    <mergeCell ref="D5:F5"/>
    <mergeCell ref="B8:J8"/>
    <mergeCell ref="C33:I33"/>
    <mergeCell ref="C9:I9"/>
    <mergeCell ref="B9:B36"/>
    <mergeCell ref="J9:J36"/>
    <mergeCell ref="C17:I17"/>
    <mergeCell ref="D16:I16"/>
    <mergeCell ref="D18:I18"/>
    <mergeCell ref="B37:J37"/>
    <mergeCell ref="A1:L1"/>
    <mergeCell ref="J5:L5"/>
    <mergeCell ref="J6:L6"/>
    <mergeCell ref="H35:I36"/>
    <mergeCell ref="F35:G36"/>
    <mergeCell ref="D35:E36"/>
    <mergeCell ref="C35:C36"/>
    <mergeCell ref="D10:E10"/>
    <mergeCell ref="F10:G10"/>
    <mergeCell ref="H10:I10"/>
    <mergeCell ref="D2:F2"/>
    <mergeCell ref="J2:L2"/>
    <mergeCell ref="D3:F3"/>
    <mergeCell ref="J3:L3"/>
    <mergeCell ref="J4:L4"/>
  </mergeCells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31"/>
  <sheetViews>
    <sheetView topLeftCell="C1" zoomScale="80" zoomScaleNormal="80" workbookViewId="0">
      <selection activeCell="Y14" sqref="Y14"/>
    </sheetView>
  </sheetViews>
  <sheetFormatPr defaultRowHeight="15"/>
  <cols>
    <col min="1" max="10" width="9.85546875" customWidth="1"/>
    <col min="11" max="11" width="19.5703125" bestFit="1" customWidth="1"/>
    <col min="23" max="23" width="12.42578125" bestFit="1" customWidth="1"/>
  </cols>
  <sheetData>
    <row r="1" spans="1:23">
      <c r="A1" s="16" t="s">
        <v>136</v>
      </c>
      <c r="B1" s="16" t="s">
        <v>135</v>
      </c>
      <c r="C1" s="16" t="s">
        <v>137</v>
      </c>
      <c r="D1" s="16" t="s">
        <v>138</v>
      </c>
      <c r="E1" s="16" t="s">
        <v>139</v>
      </c>
      <c r="F1" s="16" t="s">
        <v>870</v>
      </c>
      <c r="G1" s="16" t="s">
        <v>155</v>
      </c>
      <c r="H1" s="16" t="s">
        <v>141</v>
      </c>
      <c r="I1" s="16" t="s">
        <v>142</v>
      </c>
      <c r="J1" s="16" t="s">
        <v>143</v>
      </c>
      <c r="K1" s="104" t="s">
        <v>776</v>
      </c>
      <c r="L1" s="106" t="s">
        <v>777</v>
      </c>
      <c r="N1" s="16" t="s">
        <v>863</v>
      </c>
      <c r="O1" s="16" t="s">
        <v>864</v>
      </c>
      <c r="P1" s="16" t="s">
        <v>865</v>
      </c>
      <c r="Q1" s="169" t="s">
        <v>869</v>
      </c>
      <c r="R1" s="26" t="s">
        <v>874</v>
      </c>
      <c r="S1" s="26" t="s">
        <v>875</v>
      </c>
      <c r="T1" s="26" t="s">
        <v>876</v>
      </c>
      <c r="U1" s="170" t="s">
        <v>879</v>
      </c>
      <c r="V1" s="170" t="s">
        <v>880</v>
      </c>
      <c r="W1" s="170" t="s">
        <v>881</v>
      </c>
    </row>
    <row r="2" spans="1:23">
      <c r="A2" s="15">
        <v>1</v>
      </c>
      <c r="B2" s="15">
        <v>1</v>
      </c>
      <c r="C2" s="15">
        <v>1</v>
      </c>
      <c r="D2" s="15" t="s">
        <v>524</v>
      </c>
      <c r="E2" s="82">
        <v>159.66666666666666</v>
      </c>
      <c r="F2" s="166">
        <v>3.35</v>
      </c>
      <c r="G2" s="168">
        <v>45.666666666666664</v>
      </c>
      <c r="H2" s="15"/>
      <c r="I2" s="15"/>
      <c r="J2" s="15"/>
      <c r="K2">
        <v>5.1999999999999998E-2</v>
      </c>
      <c r="L2">
        <v>0.64400000000000002</v>
      </c>
      <c r="N2" s="25">
        <v>59</v>
      </c>
      <c r="O2" s="25">
        <v>41</v>
      </c>
      <c r="P2" s="25">
        <v>37</v>
      </c>
      <c r="Q2" s="25">
        <v>67</v>
      </c>
      <c r="R2" s="25">
        <v>157</v>
      </c>
      <c r="S2" s="25">
        <v>159</v>
      </c>
      <c r="T2" s="25">
        <v>163</v>
      </c>
      <c r="U2" s="152">
        <v>13.91</v>
      </c>
      <c r="V2" s="152">
        <v>15.72</v>
      </c>
      <c r="W2" s="172">
        <v>5.6506110711718192</v>
      </c>
    </row>
    <row r="3" spans="1:23">
      <c r="A3" s="15">
        <v>2</v>
      </c>
      <c r="B3" s="15">
        <v>1</v>
      </c>
      <c r="C3" s="15">
        <v>2</v>
      </c>
      <c r="D3" s="15" t="s">
        <v>525</v>
      </c>
      <c r="E3" s="82">
        <v>152.66666666666666</v>
      </c>
      <c r="F3" s="166">
        <v>2.9</v>
      </c>
      <c r="G3" s="168">
        <v>71</v>
      </c>
      <c r="H3" s="15"/>
      <c r="I3" s="15"/>
      <c r="J3" s="15"/>
      <c r="K3">
        <v>0.25900000000000001</v>
      </c>
      <c r="L3">
        <v>1.2410000000000001</v>
      </c>
      <c r="N3" s="25">
        <v>76</v>
      </c>
      <c r="O3" s="25">
        <v>67</v>
      </c>
      <c r="P3" s="25">
        <v>70</v>
      </c>
      <c r="Q3" s="25">
        <v>58</v>
      </c>
      <c r="R3" s="25">
        <v>167</v>
      </c>
      <c r="S3" s="25">
        <v>139</v>
      </c>
      <c r="T3" s="25">
        <v>152</v>
      </c>
      <c r="U3" s="152">
        <v>50.71</v>
      </c>
      <c r="V3" s="152">
        <v>16.46</v>
      </c>
      <c r="W3" s="172">
        <v>1.6229540524551374</v>
      </c>
    </row>
    <row r="4" spans="1:23">
      <c r="A4" s="15">
        <v>3</v>
      </c>
      <c r="B4" s="15">
        <v>1</v>
      </c>
      <c r="C4" s="15">
        <v>3</v>
      </c>
      <c r="D4" s="15" t="s">
        <v>526</v>
      </c>
      <c r="E4" s="82">
        <v>147.33333333333334</v>
      </c>
      <c r="F4" s="166">
        <v>2.4</v>
      </c>
      <c r="G4" s="168">
        <v>60.666666666666664</v>
      </c>
      <c r="H4" s="15"/>
      <c r="I4" s="15"/>
      <c r="J4" s="15"/>
      <c r="K4">
        <v>0.13200000000000001</v>
      </c>
      <c r="L4">
        <v>0.84499999999999997</v>
      </c>
      <c r="N4" s="25">
        <v>48</v>
      </c>
      <c r="O4" s="25">
        <v>77</v>
      </c>
      <c r="P4" s="25">
        <v>57</v>
      </c>
      <c r="Q4" s="25">
        <v>48</v>
      </c>
      <c r="R4" s="25">
        <v>153</v>
      </c>
      <c r="S4" s="25">
        <v>149</v>
      </c>
      <c r="T4" s="25">
        <v>140</v>
      </c>
      <c r="U4" s="152">
        <v>18.29</v>
      </c>
      <c r="V4" s="152">
        <v>31.13</v>
      </c>
      <c r="W4" s="172">
        <v>8.5101148168398044</v>
      </c>
    </row>
    <row r="5" spans="1:23">
      <c r="A5" s="15">
        <v>4</v>
      </c>
      <c r="B5" s="15">
        <v>1</v>
      </c>
      <c r="C5" s="15">
        <v>4</v>
      </c>
      <c r="D5" s="15" t="s">
        <v>527</v>
      </c>
      <c r="E5" s="82">
        <v>165.66666666666666</v>
      </c>
      <c r="F5" s="166">
        <v>2.8</v>
      </c>
      <c r="G5" s="168">
        <v>64.666666666666671</v>
      </c>
      <c r="H5" s="15"/>
      <c r="I5" s="15"/>
      <c r="J5" s="15"/>
      <c r="K5">
        <v>0.17599999999999999</v>
      </c>
      <c r="L5">
        <v>1.07</v>
      </c>
      <c r="N5" s="25">
        <v>73</v>
      </c>
      <c r="O5" s="25">
        <v>39</v>
      </c>
      <c r="P5" s="25">
        <v>82</v>
      </c>
      <c r="Q5" s="25">
        <v>56</v>
      </c>
      <c r="R5" s="25">
        <v>177</v>
      </c>
      <c r="S5" s="25">
        <v>150</v>
      </c>
      <c r="T5" s="25">
        <v>170</v>
      </c>
      <c r="U5" s="152">
        <v>27.1</v>
      </c>
      <c r="V5" s="152">
        <v>21.68</v>
      </c>
      <c r="W5" s="172">
        <v>4</v>
      </c>
    </row>
    <row r="6" spans="1:23">
      <c r="A6" s="15">
        <v>5</v>
      </c>
      <c r="B6" s="15">
        <v>1</v>
      </c>
      <c r="C6" s="15">
        <v>5</v>
      </c>
      <c r="D6" s="15" t="s">
        <v>528</v>
      </c>
      <c r="E6" s="82">
        <v>166</v>
      </c>
      <c r="F6" s="166">
        <v>2.6</v>
      </c>
      <c r="G6" s="168">
        <v>53.333333333333336</v>
      </c>
      <c r="H6" s="15"/>
      <c r="I6" s="15"/>
      <c r="J6" s="15"/>
      <c r="K6">
        <v>0.3</v>
      </c>
      <c r="L6">
        <v>1.579</v>
      </c>
      <c r="N6" s="25">
        <v>51</v>
      </c>
      <c r="O6" s="25">
        <v>62</v>
      </c>
      <c r="P6" s="25">
        <v>47</v>
      </c>
      <c r="Q6" s="25">
        <v>52</v>
      </c>
      <c r="R6" s="25">
        <v>191</v>
      </c>
      <c r="S6" s="25">
        <v>150</v>
      </c>
      <c r="T6" s="25">
        <v>157</v>
      </c>
      <c r="U6" s="152">
        <v>19.920000000000002</v>
      </c>
      <c r="V6" s="152">
        <v>14.77</v>
      </c>
      <c r="W6" s="172">
        <v>3.7073293172690756</v>
      </c>
    </row>
    <row r="7" spans="1:23">
      <c r="A7" s="15">
        <v>6</v>
      </c>
      <c r="B7" s="15">
        <v>1</v>
      </c>
      <c r="C7" s="15">
        <v>6</v>
      </c>
      <c r="D7" s="15" t="s">
        <v>529</v>
      </c>
      <c r="E7" s="82">
        <v>133.33333333333334</v>
      </c>
      <c r="F7" s="166">
        <v>2.35</v>
      </c>
      <c r="G7" s="168">
        <v>68</v>
      </c>
      <c r="H7" s="15"/>
      <c r="I7" s="15"/>
      <c r="J7" s="15"/>
      <c r="K7">
        <v>0.191</v>
      </c>
      <c r="L7">
        <v>0.89399999999999991</v>
      </c>
      <c r="N7" s="25">
        <v>64</v>
      </c>
      <c r="O7" s="25">
        <v>43</v>
      </c>
      <c r="P7" s="25">
        <v>97</v>
      </c>
      <c r="Q7" s="25">
        <v>47</v>
      </c>
      <c r="R7" s="25">
        <v>148</v>
      </c>
      <c r="S7" s="25">
        <v>111</v>
      </c>
      <c r="T7" s="25">
        <v>141</v>
      </c>
      <c r="U7" s="152">
        <v>30.71</v>
      </c>
      <c r="V7" s="152">
        <v>19.64</v>
      </c>
      <c r="W7" s="172">
        <v>3.1976554868121134</v>
      </c>
    </row>
    <row r="8" spans="1:23">
      <c r="A8" s="15">
        <v>7</v>
      </c>
      <c r="B8" s="15">
        <v>1</v>
      </c>
      <c r="C8" s="15">
        <v>7</v>
      </c>
      <c r="D8" s="15" t="s">
        <v>530</v>
      </c>
      <c r="E8" s="82">
        <v>157.66666666666666</v>
      </c>
      <c r="F8" s="166">
        <v>2.8</v>
      </c>
      <c r="G8" s="168">
        <v>55.666666666666664</v>
      </c>
      <c r="H8" s="15"/>
      <c r="I8" s="15"/>
      <c r="J8" s="15"/>
      <c r="K8">
        <v>0.14899999999999999</v>
      </c>
      <c r="L8">
        <v>1.123</v>
      </c>
      <c r="N8" s="25">
        <v>76</v>
      </c>
      <c r="O8" s="25">
        <v>28</v>
      </c>
      <c r="P8" s="25">
        <v>63</v>
      </c>
      <c r="Q8" s="25">
        <v>56</v>
      </c>
      <c r="R8" s="25">
        <v>183</v>
      </c>
      <c r="S8" s="25">
        <v>144</v>
      </c>
      <c r="T8" s="25">
        <v>146</v>
      </c>
      <c r="U8" s="152">
        <v>18.63</v>
      </c>
      <c r="V8" s="152">
        <v>23.96</v>
      </c>
      <c r="W8" s="172">
        <v>6.4304884594739677</v>
      </c>
    </row>
    <row r="9" spans="1:23">
      <c r="A9" s="15">
        <v>8</v>
      </c>
      <c r="B9" s="15">
        <v>1</v>
      </c>
      <c r="C9" s="15">
        <v>8</v>
      </c>
      <c r="D9" s="15" t="s">
        <v>531</v>
      </c>
      <c r="E9" s="82">
        <v>142.33333333333334</v>
      </c>
      <c r="F9" s="166">
        <v>2.65</v>
      </c>
      <c r="G9" s="168">
        <v>46.333333333333336</v>
      </c>
      <c r="H9" s="15"/>
      <c r="I9" s="15"/>
      <c r="J9" s="15"/>
      <c r="K9">
        <v>0.129</v>
      </c>
      <c r="L9">
        <v>0.95899999999999996</v>
      </c>
      <c r="N9" s="25">
        <v>32</v>
      </c>
      <c r="O9" s="25">
        <v>49</v>
      </c>
      <c r="P9" s="25">
        <v>58</v>
      </c>
      <c r="Q9" s="25">
        <v>53</v>
      </c>
      <c r="R9" s="25">
        <v>103</v>
      </c>
      <c r="S9" s="25">
        <v>191</v>
      </c>
      <c r="T9" s="25">
        <v>133</v>
      </c>
      <c r="U9" s="152">
        <v>22.08</v>
      </c>
      <c r="V9" s="152">
        <v>22.58</v>
      </c>
      <c r="W9" s="172">
        <v>5.1132246376811592</v>
      </c>
    </row>
    <row r="10" spans="1:23">
      <c r="A10" s="15">
        <v>9</v>
      </c>
      <c r="B10" s="15">
        <v>1</v>
      </c>
      <c r="C10" s="15">
        <v>9</v>
      </c>
      <c r="D10" s="15" t="s">
        <v>565</v>
      </c>
      <c r="E10" s="82">
        <v>123.66666666666667</v>
      </c>
      <c r="F10" s="166">
        <v>2.2999999999999998</v>
      </c>
      <c r="G10" s="168">
        <v>70</v>
      </c>
      <c r="H10" s="15"/>
      <c r="I10" s="15"/>
      <c r="J10" s="15"/>
      <c r="K10">
        <v>0.13600000000000001</v>
      </c>
      <c r="L10">
        <v>1.2109999999999999</v>
      </c>
      <c r="N10" s="25">
        <v>87</v>
      </c>
      <c r="O10" s="25">
        <v>75</v>
      </c>
      <c r="P10" s="25">
        <v>48</v>
      </c>
      <c r="Q10" s="25">
        <v>46</v>
      </c>
      <c r="R10" s="25">
        <v>114</v>
      </c>
      <c r="S10" s="25">
        <v>132</v>
      </c>
      <c r="T10" s="25">
        <v>125</v>
      </c>
      <c r="U10" s="152">
        <v>18.989999999999998</v>
      </c>
      <c r="V10" s="152">
        <v>24.98</v>
      </c>
      <c r="W10" s="172">
        <v>6.5771458662453934</v>
      </c>
    </row>
    <row r="11" spans="1:23">
      <c r="A11" s="15">
        <v>10</v>
      </c>
      <c r="B11" s="15">
        <v>1</v>
      </c>
      <c r="C11" s="15">
        <v>10</v>
      </c>
      <c r="D11" s="15" t="s">
        <v>194</v>
      </c>
      <c r="E11" s="82">
        <v>132.33333333333334</v>
      </c>
      <c r="F11" s="166">
        <v>2.85</v>
      </c>
      <c r="G11" s="168">
        <v>53.333333333333336</v>
      </c>
      <c r="H11" s="15"/>
      <c r="I11" s="15"/>
      <c r="J11" s="15"/>
      <c r="K11">
        <v>0.11</v>
      </c>
      <c r="L11">
        <v>1.0940000000000001</v>
      </c>
      <c r="N11" s="25">
        <v>73</v>
      </c>
      <c r="O11" s="25">
        <v>52</v>
      </c>
      <c r="P11" s="25">
        <v>35</v>
      </c>
      <c r="Q11" s="25">
        <v>57</v>
      </c>
      <c r="R11" s="25">
        <v>128</v>
      </c>
      <c r="S11" s="25">
        <v>129</v>
      </c>
      <c r="T11" s="25">
        <v>140</v>
      </c>
      <c r="U11" s="152">
        <v>46.32</v>
      </c>
      <c r="V11" s="152">
        <v>17.64</v>
      </c>
      <c r="W11" s="172">
        <v>1.9041450777202074</v>
      </c>
    </row>
    <row r="12" spans="1:23">
      <c r="A12" s="15">
        <v>20</v>
      </c>
      <c r="B12" s="15">
        <v>2</v>
      </c>
      <c r="C12" s="15">
        <v>1</v>
      </c>
      <c r="D12" s="15" t="s">
        <v>524</v>
      </c>
      <c r="E12" s="82">
        <v>135.66666666666666</v>
      </c>
      <c r="F12" s="57"/>
      <c r="G12" s="168">
        <v>58</v>
      </c>
      <c r="H12" s="15"/>
      <c r="I12" s="15"/>
      <c r="J12" s="15"/>
      <c r="K12">
        <v>0.124</v>
      </c>
      <c r="L12">
        <v>1.0580000000000001</v>
      </c>
      <c r="N12" s="25">
        <v>37</v>
      </c>
      <c r="O12" s="25">
        <v>98</v>
      </c>
      <c r="P12" s="25">
        <v>39</v>
      </c>
      <c r="R12" s="25">
        <v>139</v>
      </c>
      <c r="S12" s="25">
        <v>122</v>
      </c>
      <c r="T12" s="25">
        <v>146</v>
      </c>
      <c r="U12" s="152">
        <v>17.850000000000001</v>
      </c>
      <c r="V12" s="152">
        <v>16.86</v>
      </c>
      <c r="W12" s="172">
        <v>4.7226890756302513</v>
      </c>
    </row>
    <row r="13" spans="1:23">
      <c r="A13" s="15">
        <v>19</v>
      </c>
      <c r="B13" s="15">
        <v>2</v>
      </c>
      <c r="C13" s="15">
        <v>2</v>
      </c>
      <c r="D13" s="15" t="s">
        <v>525</v>
      </c>
      <c r="E13" s="82">
        <v>141</v>
      </c>
      <c r="F13" s="57"/>
      <c r="G13" s="168">
        <v>54.666666666666664</v>
      </c>
      <c r="H13" s="15"/>
      <c r="I13" s="15"/>
      <c r="J13" s="15"/>
      <c r="K13">
        <v>0.17100000000000001</v>
      </c>
      <c r="L13">
        <v>0.90100000000000002</v>
      </c>
      <c r="N13" s="25">
        <v>54</v>
      </c>
      <c r="O13" s="25">
        <v>66</v>
      </c>
      <c r="P13" s="25">
        <v>44</v>
      </c>
      <c r="R13" s="25">
        <v>150</v>
      </c>
      <c r="S13" s="25">
        <v>135</v>
      </c>
      <c r="T13" s="25">
        <v>138</v>
      </c>
      <c r="U13" s="152">
        <v>17.27</v>
      </c>
      <c r="V13" s="152">
        <v>13.3</v>
      </c>
      <c r="W13" s="172">
        <v>3.8506079907353792</v>
      </c>
    </row>
    <row r="14" spans="1:23">
      <c r="A14" s="15">
        <v>17</v>
      </c>
      <c r="B14" s="15">
        <v>2</v>
      </c>
      <c r="C14" s="15">
        <v>3</v>
      </c>
      <c r="D14" s="15" t="s">
        <v>526</v>
      </c>
      <c r="E14" s="82">
        <v>140</v>
      </c>
      <c r="F14" s="57"/>
      <c r="G14" s="168">
        <v>52.666666666666664</v>
      </c>
      <c r="H14" s="15"/>
      <c r="I14" s="15"/>
      <c r="J14" s="15"/>
      <c r="K14">
        <v>0.221</v>
      </c>
      <c r="L14">
        <v>1.256</v>
      </c>
      <c r="N14" s="25">
        <v>78</v>
      </c>
      <c r="O14" s="25">
        <v>51</v>
      </c>
      <c r="P14" s="25">
        <v>29</v>
      </c>
      <c r="R14" s="25">
        <v>111</v>
      </c>
      <c r="S14" s="25">
        <v>179</v>
      </c>
      <c r="T14" s="25">
        <v>130</v>
      </c>
      <c r="U14" s="152">
        <v>23.28</v>
      </c>
      <c r="V14" s="152">
        <v>19.239999999999998</v>
      </c>
      <c r="W14" s="172">
        <v>4.1323024054982813</v>
      </c>
    </row>
    <row r="15" spans="1:23">
      <c r="A15" s="15">
        <v>18</v>
      </c>
      <c r="B15" s="15">
        <v>2</v>
      </c>
      <c r="C15" s="15">
        <v>4</v>
      </c>
      <c r="D15" s="15" t="s">
        <v>527</v>
      </c>
      <c r="E15" s="82">
        <v>126.33333333333333</v>
      </c>
      <c r="F15" s="57"/>
      <c r="G15" s="168">
        <v>52.333333333333336</v>
      </c>
      <c r="H15" s="15"/>
      <c r="I15" s="15"/>
      <c r="J15" s="15"/>
      <c r="K15">
        <v>6.4000000000000001E-2</v>
      </c>
      <c r="L15">
        <v>0.6399999999999999</v>
      </c>
      <c r="N15" s="25">
        <v>42</v>
      </c>
      <c r="O15" s="25">
        <v>38</v>
      </c>
      <c r="P15" s="25">
        <v>77</v>
      </c>
      <c r="R15" s="25">
        <v>132</v>
      </c>
      <c r="S15" s="25">
        <v>110</v>
      </c>
      <c r="T15" s="25">
        <v>137</v>
      </c>
      <c r="U15" s="152">
        <v>17.420000000000002</v>
      </c>
      <c r="V15" s="152">
        <v>17.78</v>
      </c>
      <c r="W15" s="172">
        <v>5.1033295063145809</v>
      </c>
    </row>
    <row r="16" spans="1:23">
      <c r="A16" s="15">
        <v>11</v>
      </c>
      <c r="B16" s="15">
        <v>2</v>
      </c>
      <c r="C16" s="15">
        <v>5</v>
      </c>
      <c r="D16" s="15" t="s">
        <v>528</v>
      </c>
      <c r="E16" s="82">
        <v>133.66666666666666</v>
      </c>
      <c r="F16" s="57"/>
      <c r="G16" s="168">
        <v>52.333333333333336</v>
      </c>
      <c r="H16" s="15"/>
      <c r="I16" s="15"/>
      <c r="J16" s="15"/>
      <c r="K16">
        <v>0.2</v>
      </c>
      <c r="L16">
        <v>1.298</v>
      </c>
      <c r="N16" s="25">
        <v>45</v>
      </c>
      <c r="O16" s="25">
        <v>52</v>
      </c>
      <c r="P16" s="25">
        <v>60</v>
      </c>
      <c r="R16" s="25">
        <v>157</v>
      </c>
      <c r="S16" s="25">
        <v>134</v>
      </c>
      <c r="T16" s="25">
        <v>110</v>
      </c>
      <c r="U16" s="152">
        <v>15.07</v>
      </c>
      <c r="V16" s="152">
        <v>25.93</v>
      </c>
      <c r="W16" s="172">
        <v>8.6031851360318523</v>
      </c>
    </row>
    <row r="17" spans="1:23">
      <c r="A17" s="15">
        <v>16</v>
      </c>
      <c r="B17" s="15">
        <v>2</v>
      </c>
      <c r="C17" s="15">
        <v>6</v>
      </c>
      <c r="D17" s="15" t="s">
        <v>529</v>
      </c>
      <c r="E17" s="82">
        <v>141.33333333333334</v>
      </c>
      <c r="F17" s="57"/>
      <c r="G17" s="168">
        <v>56</v>
      </c>
      <c r="H17" s="15"/>
      <c r="I17" s="15"/>
      <c r="J17" s="15"/>
      <c r="K17">
        <v>0.126</v>
      </c>
      <c r="L17">
        <v>1.1600000000000001</v>
      </c>
      <c r="N17" s="25">
        <v>56</v>
      </c>
      <c r="O17" s="25">
        <v>67</v>
      </c>
      <c r="P17" s="25">
        <v>45</v>
      </c>
      <c r="R17" s="25">
        <v>137</v>
      </c>
      <c r="S17" s="25">
        <v>145</v>
      </c>
      <c r="T17" s="25">
        <v>142</v>
      </c>
      <c r="U17" s="152">
        <v>23.48</v>
      </c>
      <c r="V17" s="152">
        <v>21.93</v>
      </c>
      <c r="W17" s="172">
        <v>4.6699318568994892</v>
      </c>
    </row>
    <row r="18" spans="1:23">
      <c r="A18" s="15">
        <v>12</v>
      </c>
      <c r="B18" s="15">
        <v>2</v>
      </c>
      <c r="C18" s="15">
        <v>7</v>
      </c>
      <c r="D18" s="15" t="s">
        <v>530</v>
      </c>
      <c r="E18" s="82">
        <v>156</v>
      </c>
      <c r="F18" s="57"/>
      <c r="G18" s="168">
        <v>69</v>
      </c>
      <c r="H18" s="15"/>
      <c r="I18" s="15"/>
      <c r="J18" s="15"/>
      <c r="K18">
        <v>0.42699999999999999</v>
      </c>
      <c r="L18">
        <v>1.3699999999999999</v>
      </c>
      <c r="N18" s="25">
        <v>58</v>
      </c>
      <c r="O18" s="25">
        <v>93</v>
      </c>
      <c r="P18" s="25">
        <v>56</v>
      </c>
      <c r="R18" s="25">
        <v>200</v>
      </c>
      <c r="S18" s="25">
        <v>113</v>
      </c>
      <c r="T18" s="25">
        <v>155</v>
      </c>
      <c r="U18" s="152">
        <v>22.74</v>
      </c>
      <c r="V18" s="152">
        <v>22.47</v>
      </c>
      <c r="W18" s="172">
        <v>4.9406332453825854</v>
      </c>
    </row>
    <row r="19" spans="1:23">
      <c r="A19" s="15">
        <v>14</v>
      </c>
      <c r="B19" s="15">
        <v>2</v>
      </c>
      <c r="C19" s="15">
        <v>8</v>
      </c>
      <c r="D19" s="15" t="s">
        <v>531</v>
      </c>
      <c r="E19" s="82">
        <v>146.66666666666666</v>
      </c>
      <c r="F19" s="57"/>
      <c r="G19" s="168">
        <v>56.333333333333336</v>
      </c>
      <c r="H19" s="15"/>
      <c r="I19" s="15"/>
      <c r="J19" s="15"/>
      <c r="K19">
        <v>0.161</v>
      </c>
      <c r="L19">
        <v>1.2330000000000001</v>
      </c>
      <c r="N19" s="25">
        <v>33</v>
      </c>
      <c r="O19" s="25">
        <v>82</v>
      </c>
      <c r="P19" s="25">
        <v>54</v>
      </c>
      <c r="R19" s="25">
        <v>158</v>
      </c>
      <c r="S19" s="25">
        <v>157</v>
      </c>
      <c r="T19" s="25">
        <v>125</v>
      </c>
      <c r="U19" s="152">
        <v>18.739999999999998</v>
      </c>
      <c r="V19" s="152">
        <v>24.29</v>
      </c>
      <c r="W19" s="172">
        <v>6.4807897545357527</v>
      </c>
    </row>
    <row r="20" spans="1:23">
      <c r="A20" s="15">
        <v>15</v>
      </c>
      <c r="B20" s="15">
        <v>2</v>
      </c>
      <c r="C20" s="15">
        <v>9</v>
      </c>
      <c r="D20" s="15" t="s">
        <v>565</v>
      </c>
      <c r="E20" s="82">
        <v>109.66666666666667</v>
      </c>
      <c r="F20" s="57"/>
      <c r="G20" s="168">
        <v>59.333333333333336</v>
      </c>
      <c r="H20" s="15"/>
      <c r="I20" s="15"/>
      <c r="J20" s="15"/>
      <c r="K20">
        <v>0.152</v>
      </c>
      <c r="L20">
        <v>1.1639999999999999</v>
      </c>
      <c r="N20" s="25">
        <v>45</v>
      </c>
      <c r="O20" s="25">
        <v>59</v>
      </c>
      <c r="P20" s="25">
        <v>74</v>
      </c>
      <c r="R20" s="25">
        <v>99</v>
      </c>
      <c r="S20" s="25">
        <v>116</v>
      </c>
      <c r="T20" s="25">
        <v>114</v>
      </c>
      <c r="U20" s="152">
        <v>17.559999999999999</v>
      </c>
      <c r="V20" s="152">
        <v>22.58</v>
      </c>
      <c r="W20" s="172">
        <v>6.429384965831435</v>
      </c>
    </row>
    <row r="21" spans="1:23">
      <c r="A21" s="15">
        <v>13</v>
      </c>
      <c r="B21" s="15">
        <v>2</v>
      </c>
      <c r="C21" s="15">
        <v>10</v>
      </c>
      <c r="D21" s="15" t="s">
        <v>194</v>
      </c>
      <c r="E21" s="82">
        <v>125.33333333333333</v>
      </c>
      <c r="F21" s="57"/>
      <c r="G21" s="168">
        <v>39.666666666666664</v>
      </c>
      <c r="H21" s="15"/>
      <c r="I21" s="15"/>
      <c r="J21" s="15"/>
      <c r="K21">
        <v>0.13900000000000001</v>
      </c>
      <c r="L21">
        <v>1.087</v>
      </c>
      <c r="N21" s="25">
        <v>43</v>
      </c>
      <c r="O21" s="25">
        <v>29</v>
      </c>
      <c r="P21" s="25">
        <v>47</v>
      </c>
      <c r="R21" s="25">
        <v>153</v>
      </c>
      <c r="S21" s="25">
        <v>109</v>
      </c>
      <c r="T21" s="25">
        <v>114</v>
      </c>
      <c r="U21" s="152">
        <v>19.559999999999999</v>
      </c>
      <c r="V21" s="152">
        <v>29.9</v>
      </c>
      <c r="W21" s="172">
        <v>7.6431492842535791</v>
      </c>
    </row>
    <row r="22" spans="1:23">
      <c r="A22" s="15">
        <v>30</v>
      </c>
      <c r="B22" s="15">
        <v>3</v>
      </c>
      <c r="C22" s="57">
        <v>1</v>
      </c>
      <c r="D22" s="15" t="s">
        <v>524</v>
      </c>
      <c r="E22" s="82">
        <v>136.66666666666666</v>
      </c>
      <c r="F22" s="57"/>
      <c r="G22" s="168">
        <v>53.666666666666664</v>
      </c>
      <c r="H22" s="15"/>
      <c r="I22" s="15"/>
      <c r="J22" s="15"/>
      <c r="K22">
        <v>0.11</v>
      </c>
      <c r="L22">
        <v>0.435</v>
      </c>
      <c r="N22" s="25">
        <v>37</v>
      </c>
      <c r="O22" s="25">
        <v>57</v>
      </c>
      <c r="P22" s="25">
        <v>67</v>
      </c>
      <c r="R22" s="25">
        <v>173</v>
      </c>
      <c r="S22" s="25">
        <v>125</v>
      </c>
      <c r="T22" s="25">
        <v>112</v>
      </c>
      <c r="U22" s="152">
        <v>22.9</v>
      </c>
      <c r="V22" s="152">
        <v>11.51</v>
      </c>
      <c r="W22" s="171">
        <v>2.5131004366812228</v>
      </c>
    </row>
    <row r="23" spans="1:23">
      <c r="A23" s="15">
        <v>29</v>
      </c>
      <c r="B23" s="15">
        <v>3</v>
      </c>
      <c r="C23" s="57">
        <v>2</v>
      </c>
      <c r="D23" s="15" t="s">
        <v>525</v>
      </c>
      <c r="E23" s="82">
        <v>152.33333333333334</v>
      </c>
      <c r="F23" s="57"/>
      <c r="G23" s="168">
        <v>71</v>
      </c>
      <c r="H23" s="15"/>
      <c r="I23" s="15"/>
      <c r="J23" s="15"/>
      <c r="K23">
        <v>0.17299999999999999</v>
      </c>
      <c r="L23">
        <v>0.996</v>
      </c>
      <c r="N23" s="25">
        <v>93</v>
      </c>
      <c r="O23" s="25">
        <v>78</v>
      </c>
      <c r="P23" s="25">
        <v>42</v>
      </c>
      <c r="R23" s="25">
        <v>186</v>
      </c>
      <c r="S23" s="25">
        <v>157</v>
      </c>
      <c r="T23" s="25">
        <v>114</v>
      </c>
      <c r="U23" s="152">
        <v>16.329999999999998</v>
      </c>
      <c r="V23" s="152">
        <v>38.76</v>
      </c>
      <c r="W23" s="172">
        <v>11.867728107777097</v>
      </c>
    </row>
    <row r="24" spans="1:23">
      <c r="A24" s="15">
        <v>28</v>
      </c>
      <c r="B24" s="15">
        <v>3</v>
      </c>
      <c r="C24" s="57">
        <v>3</v>
      </c>
      <c r="D24" s="15" t="s">
        <v>526</v>
      </c>
      <c r="E24" s="82">
        <v>145.33333333333334</v>
      </c>
      <c r="F24" s="57"/>
      <c r="G24" s="168">
        <v>55.333333333333336</v>
      </c>
      <c r="H24" s="15"/>
      <c r="I24" s="15"/>
      <c r="J24" s="15"/>
      <c r="K24">
        <v>0.16</v>
      </c>
      <c r="L24">
        <v>1.0680000000000001</v>
      </c>
      <c r="N24" s="25">
        <v>88</v>
      </c>
      <c r="O24" s="25">
        <v>42</v>
      </c>
      <c r="P24" s="25">
        <v>36</v>
      </c>
      <c r="R24" s="25">
        <v>137</v>
      </c>
      <c r="S24" s="25">
        <v>152</v>
      </c>
      <c r="T24" s="25">
        <v>147</v>
      </c>
      <c r="U24" s="152">
        <v>24.33</v>
      </c>
      <c r="V24" s="152">
        <v>22.25</v>
      </c>
      <c r="W24" s="172">
        <v>4.5725441841348129</v>
      </c>
    </row>
    <row r="25" spans="1:23">
      <c r="A25" s="15">
        <v>27</v>
      </c>
      <c r="B25" s="15">
        <v>3</v>
      </c>
      <c r="C25" s="57">
        <v>4</v>
      </c>
      <c r="D25" s="15" t="s">
        <v>527</v>
      </c>
      <c r="E25" s="82">
        <v>119</v>
      </c>
      <c r="F25" s="57"/>
      <c r="G25" s="168">
        <v>71</v>
      </c>
      <c r="H25" s="15"/>
      <c r="I25" s="15"/>
      <c r="J25" s="15"/>
      <c r="K25">
        <v>0.129</v>
      </c>
      <c r="L25">
        <v>0.71799999999999997</v>
      </c>
      <c r="N25" s="25">
        <v>58</v>
      </c>
      <c r="O25" s="25">
        <v>81</v>
      </c>
      <c r="P25" s="25">
        <v>74</v>
      </c>
      <c r="R25" s="25">
        <v>114</v>
      </c>
      <c r="S25" s="25">
        <v>119</v>
      </c>
      <c r="T25" s="25">
        <v>124</v>
      </c>
      <c r="U25" s="152">
        <v>14.92</v>
      </c>
      <c r="V25" s="152">
        <v>27.8</v>
      </c>
      <c r="W25" s="172">
        <v>9.3163538873994636</v>
      </c>
    </row>
    <row r="26" spans="1:23">
      <c r="A26" s="15">
        <v>26</v>
      </c>
      <c r="B26" s="15">
        <v>3</v>
      </c>
      <c r="C26" s="57">
        <v>5</v>
      </c>
      <c r="D26" s="15" t="s">
        <v>528</v>
      </c>
      <c r="E26" s="82">
        <v>124.66666666666667</v>
      </c>
      <c r="F26" s="57"/>
      <c r="G26" s="168">
        <v>54</v>
      </c>
      <c r="H26" s="15"/>
      <c r="I26" s="15"/>
      <c r="J26" s="15"/>
      <c r="K26">
        <v>0.183</v>
      </c>
      <c r="L26">
        <v>0.92900000000000005</v>
      </c>
      <c r="N26" s="25">
        <v>68</v>
      </c>
      <c r="O26" s="25">
        <v>49</v>
      </c>
      <c r="P26" s="25">
        <v>45</v>
      </c>
      <c r="R26" s="25">
        <v>120</v>
      </c>
      <c r="S26" s="25">
        <v>123</v>
      </c>
      <c r="T26" s="25">
        <v>131</v>
      </c>
      <c r="U26" s="152">
        <v>15.54</v>
      </c>
      <c r="V26" s="152">
        <v>16.98</v>
      </c>
      <c r="W26" s="172">
        <v>5.4633204633204642</v>
      </c>
    </row>
    <row r="27" spans="1:23">
      <c r="A27" s="15">
        <v>25</v>
      </c>
      <c r="B27" s="15">
        <v>3</v>
      </c>
      <c r="C27" s="57">
        <v>6</v>
      </c>
      <c r="D27" s="15" t="s">
        <v>529</v>
      </c>
      <c r="E27" s="82">
        <v>118.66666666666667</v>
      </c>
      <c r="F27" s="57"/>
      <c r="G27" s="168">
        <v>43</v>
      </c>
      <c r="H27" s="15"/>
      <c r="I27" s="15"/>
      <c r="J27" s="15"/>
      <c r="K27">
        <v>0.159</v>
      </c>
      <c r="L27">
        <v>0.78</v>
      </c>
      <c r="N27" s="25">
        <v>47</v>
      </c>
      <c r="O27" s="25">
        <v>56</v>
      </c>
      <c r="P27" s="25">
        <v>26</v>
      </c>
      <c r="R27" s="25">
        <v>128</v>
      </c>
      <c r="S27" s="25">
        <v>118</v>
      </c>
      <c r="T27" s="25">
        <v>110</v>
      </c>
      <c r="U27" s="152">
        <v>22.42</v>
      </c>
      <c r="V27" s="152">
        <v>18.59</v>
      </c>
      <c r="W27" s="172">
        <v>4.1458519179304192</v>
      </c>
    </row>
    <row r="28" spans="1:23">
      <c r="A28" s="15">
        <v>24</v>
      </c>
      <c r="B28" s="15">
        <v>3</v>
      </c>
      <c r="C28" s="57">
        <v>7</v>
      </c>
      <c r="D28" s="15" t="s">
        <v>530</v>
      </c>
      <c r="E28" s="82">
        <v>118.66666666666667</v>
      </c>
      <c r="F28" s="57"/>
      <c r="G28" s="168">
        <v>53</v>
      </c>
      <c r="H28" s="15"/>
      <c r="I28" s="15"/>
      <c r="J28" s="15"/>
      <c r="K28">
        <v>0.122</v>
      </c>
      <c r="L28">
        <v>0.79300000000000004</v>
      </c>
      <c r="N28" s="25">
        <v>58</v>
      </c>
      <c r="O28" s="25">
        <v>63</v>
      </c>
      <c r="P28" s="25">
        <v>38</v>
      </c>
      <c r="R28" s="25">
        <v>127</v>
      </c>
      <c r="S28" s="25">
        <v>103</v>
      </c>
      <c r="T28" s="25">
        <v>126</v>
      </c>
      <c r="U28" s="152">
        <v>15.8</v>
      </c>
      <c r="V28" s="152">
        <v>15.54</v>
      </c>
      <c r="W28" s="172">
        <v>4.9177215189873404</v>
      </c>
    </row>
    <row r="29" spans="1:23">
      <c r="A29" s="15">
        <v>23</v>
      </c>
      <c r="B29" s="15">
        <v>3</v>
      </c>
      <c r="C29" s="57">
        <v>8</v>
      </c>
      <c r="D29" s="15" t="s">
        <v>531</v>
      </c>
      <c r="E29" s="82">
        <v>123</v>
      </c>
      <c r="F29" s="57"/>
      <c r="G29" s="168">
        <v>85.333333333333329</v>
      </c>
      <c r="H29" s="15"/>
      <c r="I29" s="15"/>
      <c r="J29" s="15"/>
      <c r="K29">
        <v>0.14699999999999999</v>
      </c>
      <c r="L29">
        <v>1.167</v>
      </c>
      <c r="N29" s="25">
        <v>89</v>
      </c>
      <c r="O29" s="25">
        <v>76</v>
      </c>
      <c r="P29" s="25">
        <v>91</v>
      </c>
      <c r="R29" s="25">
        <v>134</v>
      </c>
      <c r="S29" s="25">
        <v>100</v>
      </c>
      <c r="T29" s="25">
        <v>135</v>
      </c>
      <c r="U29" s="152">
        <v>13.44</v>
      </c>
      <c r="V29" s="152">
        <v>18.309999999999999</v>
      </c>
      <c r="W29" s="172">
        <v>6.8117559523809526</v>
      </c>
    </row>
    <row r="30" spans="1:23">
      <c r="A30" s="15">
        <v>22</v>
      </c>
      <c r="B30" s="15">
        <v>3</v>
      </c>
      <c r="C30" s="57">
        <v>9</v>
      </c>
      <c r="D30" s="15" t="s">
        <v>565</v>
      </c>
      <c r="E30" s="82">
        <v>132</v>
      </c>
      <c r="F30" s="57"/>
      <c r="G30" s="168">
        <v>73</v>
      </c>
      <c r="H30" s="15"/>
      <c r="I30" s="15"/>
      <c r="J30" s="15"/>
      <c r="K30">
        <v>0.19700000000000001</v>
      </c>
      <c r="L30">
        <v>1.329</v>
      </c>
      <c r="N30" s="25">
        <v>58</v>
      </c>
      <c r="O30" s="25">
        <v>117</v>
      </c>
      <c r="P30" s="25">
        <v>44</v>
      </c>
      <c r="R30" s="25">
        <v>157</v>
      </c>
      <c r="S30" s="25">
        <v>132</v>
      </c>
      <c r="T30" s="25">
        <v>107</v>
      </c>
      <c r="U30" s="152">
        <v>14.4</v>
      </c>
      <c r="V30" s="152">
        <v>17.07</v>
      </c>
      <c r="W30" s="172">
        <v>5.927083333333333</v>
      </c>
    </row>
    <row r="31" spans="1:23">
      <c r="A31" s="15">
        <v>21</v>
      </c>
      <c r="B31" s="15">
        <v>3</v>
      </c>
      <c r="C31" s="57">
        <v>10</v>
      </c>
      <c r="D31" s="15" t="s">
        <v>194</v>
      </c>
      <c r="E31" s="82">
        <v>130</v>
      </c>
      <c r="F31" s="57"/>
      <c r="G31" s="168">
        <v>41</v>
      </c>
      <c r="H31" s="15"/>
      <c r="I31" s="15"/>
      <c r="J31" s="15"/>
      <c r="K31">
        <v>0.13700000000000001</v>
      </c>
      <c r="L31">
        <v>1.248</v>
      </c>
      <c r="N31" s="25">
        <v>36</v>
      </c>
      <c r="O31" s="25">
        <v>56</v>
      </c>
      <c r="P31" s="25">
        <v>31</v>
      </c>
      <c r="R31" s="25">
        <v>132</v>
      </c>
      <c r="S31" s="25">
        <v>130</v>
      </c>
      <c r="T31" s="25">
        <v>128</v>
      </c>
      <c r="U31" s="152">
        <v>27.28</v>
      </c>
      <c r="V31" s="152">
        <v>18.920000000000002</v>
      </c>
      <c r="W31" s="172">
        <v>3.467741935483871</v>
      </c>
    </row>
  </sheetData>
  <sortState ref="A2:W31">
    <sortCondition ref="B2:B31"/>
    <sortCondition ref="C2:C31"/>
  </sortState>
  <conditionalFormatting sqref="L2:L31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X306"/>
  <sheetViews>
    <sheetView zoomScale="70" zoomScaleNormal="70" workbookViewId="0">
      <selection activeCell="J249" sqref="J249"/>
    </sheetView>
  </sheetViews>
  <sheetFormatPr defaultRowHeight="12.75"/>
  <cols>
    <col min="1" max="1" width="10.7109375" style="107" bestFit="1" customWidth="1"/>
    <col min="2" max="2" width="18.7109375" style="107" bestFit="1" customWidth="1"/>
    <col min="3" max="3" width="14.42578125" style="107" customWidth="1"/>
    <col min="4" max="5" width="11" style="107" customWidth="1"/>
    <col min="6" max="6" width="15" style="107" customWidth="1"/>
    <col min="7" max="7" width="11" style="107" customWidth="1"/>
    <col min="8" max="8" width="12.7109375" style="107" customWidth="1"/>
    <col min="9" max="9" width="12.85546875" style="107" customWidth="1"/>
    <col min="10" max="10" width="15" style="107" customWidth="1"/>
    <col min="11" max="11" width="12.28515625" style="107" customWidth="1"/>
    <col min="12" max="13" width="9.140625" style="107" customWidth="1"/>
    <col min="14" max="14" width="9.140625" style="107"/>
    <col min="15" max="15" width="15.28515625" style="107" customWidth="1"/>
    <col min="16" max="16" width="9.28515625" style="107" bestFit="1" customWidth="1"/>
    <col min="17" max="246" width="9.140625" style="107"/>
    <col min="247" max="247" width="15.42578125" style="107" customWidth="1"/>
    <col min="248" max="248" width="14.42578125" style="107" customWidth="1"/>
    <col min="249" max="250" width="11" style="107" customWidth="1"/>
    <col min="251" max="251" width="15" style="107" customWidth="1"/>
    <col min="252" max="252" width="11" style="107" customWidth="1"/>
    <col min="253" max="253" width="12.7109375" style="107" customWidth="1"/>
    <col min="254" max="254" width="12.85546875" style="107" customWidth="1"/>
    <col min="255" max="255" width="13.42578125" style="107" customWidth="1"/>
    <col min="256" max="259" width="9.140625" style="107"/>
    <col min="260" max="260" width="15.28515625" style="107" customWidth="1"/>
    <col min="261" max="261" width="9.28515625" style="107" bestFit="1" customWidth="1"/>
    <col min="262" max="262" width="9.140625" style="107"/>
    <col min="263" max="263" width="12.7109375" style="107" customWidth="1"/>
    <col min="264" max="502" width="9.140625" style="107"/>
    <col min="503" max="503" width="15.42578125" style="107" customWidth="1"/>
    <col min="504" max="504" width="14.42578125" style="107" customWidth="1"/>
    <col min="505" max="506" width="11" style="107" customWidth="1"/>
    <col min="507" max="507" width="15" style="107" customWidth="1"/>
    <col min="508" max="508" width="11" style="107" customWidth="1"/>
    <col min="509" max="509" width="12.7109375" style="107" customWidth="1"/>
    <col min="510" max="510" width="12.85546875" style="107" customWidth="1"/>
    <col min="511" max="511" width="13.42578125" style="107" customWidth="1"/>
    <col min="512" max="515" width="9.140625" style="107"/>
    <col min="516" max="516" width="15.28515625" style="107" customWidth="1"/>
    <col min="517" max="517" width="9.28515625" style="107" bestFit="1" customWidth="1"/>
    <col min="518" max="518" width="9.140625" style="107"/>
    <col min="519" max="519" width="12.7109375" style="107" customWidth="1"/>
    <col min="520" max="758" width="9.140625" style="107"/>
    <col min="759" max="759" width="15.42578125" style="107" customWidth="1"/>
    <col min="760" max="760" width="14.42578125" style="107" customWidth="1"/>
    <col min="761" max="762" width="11" style="107" customWidth="1"/>
    <col min="763" max="763" width="15" style="107" customWidth="1"/>
    <col min="764" max="764" width="11" style="107" customWidth="1"/>
    <col min="765" max="765" width="12.7109375" style="107" customWidth="1"/>
    <col min="766" max="766" width="12.85546875" style="107" customWidth="1"/>
    <col min="767" max="767" width="13.42578125" style="107" customWidth="1"/>
    <col min="768" max="771" width="9.140625" style="107"/>
    <col min="772" max="772" width="15.28515625" style="107" customWidth="1"/>
    <col min="773" max="773" width="9.28515625" style="107" bestFit="1" customWidth="1"/>
    <col min="774" max="774" width="9.140625" style="107"/>
    <col min="775" max="775" width="12.7109375" style="107" customWidth="1"/>
    <col min="776" max="1014" width="9.140625" style="107"/>
    <col min="1015" max="1015" width="15.42578125" style="107" customWidth="1"/>
    <col min="1016" max="1016" width="14.42578125" style="107" customWidth="1"/>
    <col min="1017" max="1018" width="11" style="107" customWidth="1"/>
    <col min="1019" max="1019" width="15" style="107" customWidth="1"/>
    <col min="1020" max="1020" width="11" style="107" customWidth="1"/>
    <col min="1021" max="1021" width="12.7109375" style="107" customWidth="1"/>
    <col min="1022" max="1022" width="12.85546875" style="107" customWidth="1"/>
    <col min="1023" max="1023" width="13.42578125" style="107" customWidth="1"/>
    <col min="1024" max="1027" width="9.140625" style="107"/>
    <col min="1028" max="1028" width="15.28515625" style="107" customWidth="1"/>
    <col min="1029" max="1029" width="9.28515625" style="107" bestFit="1" customWidth="1"/>
    <col min="1030" max="1030" width="9.140625" style="107"/>
    <col min="1031" max="1031" width="12.7109375" style="107" customWidth="1"/>
    <col min="1032" max="1270" width="9.140625" style="107"/>
    <col min="1271" max="1271" width="15.42578125" style="107" customWidth="1"/>
    <col min="1272" max="1272" width="14.42578125" style="107" customWidth="1"/>
    <col min="1273" max="1274" width="11" style="107" customWidth="1"/>
    <col min="1275" max="1275" width="15" style="107" customWidth="1"/>
    <col min="1276" max="1276" width="11" style="107" customWidth="1"/>
    <col min="1277" max="1277" width="12.7109375" style="107" customWidth="1"/>
    <col min="1278" max="1278" width="12.85546875" style="107" customWidth="1"/>
    <col min="1279" max="1279" width="13.42578125" style="107" customWidth="1"/>
    <col min="1280" max="1283" width="9.140625" style="107"/>
    <col min="1284" max="1284" width="15.28515625" style="107" customWidth="1"/>
    <col min="1285" max="1285" width="9.28515625" style="107" bestFit="1" customWidth="1"/>
    <col min="1286" max="1286" width="9.140625" style="107"/>
    <col min="1287" max="1287" width="12.7109375" style="107" customWidth="1"/>
    <col min="1288" max="1526" width="9.140625" style="107"/>
    <col min="1527" max="1527" width="15.42578125" style="107" customWidth="1"/>
    <col min="1528" max="1528" width="14.42578125" style="107" customWidth="1"/>
    <col min="1529" max="1530" width="11" style="107" customWidth="1"/>
    <col min="1531" max="1531" width="15" style="107" customWidth="1"/>
    <col min="1532" max="1532" width="11" style="107" customWidth="1"/>
    <col min="1533" max="1533" width="12.7109375" style="107" customWidth="1"/>
    <col min="1534" max="1534" width="12.85546875" style="107" customWidth="1"/>
    <col min="1535" max="1535" width="13.42578125" style="107" customWidth="1"/>
    <col min="1536" max="1539" width="9.140625" style="107"/>
    <col min="1540" max="1540" width="15.28515625" style="107" customWidth="1"/>
    <col min="1541" max="1541" width="9.28515625" style="107" bestFit="1" customWidth="1"/>
    <col min="1542" max="1542" width="9.140625" style="107"/>
    <col min="1543" max="1543" width="12.7109375" style="107" customWidth="1"/>
    <col min="1544" max="1782" width="9.140625" style="107"/>
    <col min="1783" max="1783" width="15.42578125" style="107" customWidth="1"/>
    <col min="1784" max="1784" width="14.42578125" style="107" customWidth="1"/>
    <col min="1785" max="1786" width="11" style="107" customWidth="1"/>
    <col min="1787" max="1787" width="15" style="107" customWidth="1"/>
    <col min="1788" max="1788" width="11" style="107" customWidth="1"/>
    <col min="1789" max="1789" width="12.7109375" style="107" customWidth="1"/>
    <col min="1790" max="1790" width="12.85546875" style="107" customWidth="1"/>
    <col min="1791" max="1791" width="13.42578125" style="107" customWidth="1"/>
    <col min="1792" max="1795" width="9.140625" style="107"/>
    <col min="1796" max="1796" width="15.28515625" style="107" customWidth="1"/>
    <col min="1797" max="1797" width="9.28515625" style="107" bestFit="1" customWidth="1"/>
    <col min="1798" max="1798" width="9.140625" style="107"/>
    <col min="1799" max="1799" width="12.7109375" style="107" customWidth="1"/>
    <col min="1800" max="2038" width="9.140625" style="107"/>
    <col min="2039" max="2039" width="15.42578125" style="107" customWidth="1"/>
    <col min="2040" max="2040" width="14.42578125" style="107" customWidth="1"/>
    <col min="2041" max="2042" width="11" style="107" customWidth="1"/>
    <col min="2043" max="2043" width="15" style="107" customWidth="1"/>
    <col min="2044" max="2044" width="11" style="107" customWidth="1"/>
    <col min="2045" max="2045" width="12.7109375" style="107" customWidth="1"/>
    <col min="2046" max="2046" width="12.85546875" style="107" customWidth="1"/>
    <col min="2047" max="2047" width="13.42578125" style="107" customWidth="1"/>
    <col min="2048" max="2051" width="9.140625" style="107"/>
    <col min="2052" max="2052" width="15.28515625" style="107" customWidth="1"/>
    <col min="2053" max="2053" width="9.28515625" style="107" bestFit="1" customWidth="1"/>
    <col min="2054" max="2054" width="9.140625" style="107"/>
    <col min="2055" max="2055" width="12.7109375" style="107" customWidth="1"/>
    <col min="2056" max="2294" width="9.140625" style="107"/>
    <col min="2295" max="2295" width="15.42578125" style="107" customWidth="1"/>
    <col min="2296" max="2296" width="14.42578125" style="107" customWidth="1"/>
    <col min="2297" max="2298" width="11" style="107" customWidth="1"/>
    <col min="2299" max="2299" width="15" style="107" customWidth="1"/>
    <col min="2300" max="2300" width="11" style="107" customWidth="1"/>
    <col min="2301" max="2301" width="12.7109375" style="107" customWidth="1"/>
    <col min="2302" max="2302" width="12.85546875" style="107" customWidth="1"/>
    <col min="2303" max="2303" width="13.42578125" style="107" customWidth="1"/>
    <col min="2304" max="2307" width="9.140625" style="107"/>
    <col min="2308" max="2308" width="15.28515625" style="107" customWidth="1"/>
    <col min="2309" max="2309" width="9.28515625" style="107" bestFit="1" customWidth="1"/>
    <col min="2310" max="2310" width="9.140625" style="107"/>
    <col min="2311" max="2311" width="12.7109375" style="107" customWidth="1"/>
    <col min="2312" max="2550" width="9.140625" style="107"/>
    <col min="2551" max="2551" width="15.42578125" style="107" customWidth="1"/>
    <col min="2552" max="2552" width="14.42578125" style="107" customWidth="1"/>
    <col min="2553" max="2554" width="11" style="107" customWidth="1"/>
    <col min="2555" max="2555" width="15" style="107" customWidth="1"/>
    <col min="2556" max="2556" width="11" style="107" customWidth="1"/>
    <col min="2557" max="2557" width="12.7109375" style="107" customWidth="1"/>
    <col min="2558" max="2558" width="12.85546875" style="107" customWidth="1"/>
    <col min="2559" max="2559" width="13.42578125" style="107" customWidth="1"/>
    <col min="2560" max="2563" width="9.140625" style="107"/>
    <col min="2564" max="2564" width="15.28515625" style="107" customWidth="1"/>
    <col min="2565" max="2565" width="9.28515625" style="107" bestFit="1" customWidth="1"/>
    <col min="2566" max="2566" width="9.140625" style="107"/>
    <col min="2567" max="2567" width="12.7109375" style="107" customWidth="1"/>
    <col min="2568" max="2806" width="9.140625" style="107"/>
    <col min="2807" max="2807" width="15.42578125" style="107" customWidth="1"/>
    <col min="2808" max="2808" width="14.42578125" style="107" customWidth="1"/>
    <col min="2809" max="2810" width="11" style="107" customWidth="1"/>
    <col min="2811" max="2811" width="15" style="107" customWidth="1"/>
    <col min="2812" max="2812" width="11" style="107" customWidth="1"/>
    <col min="2813" max="2813" width="12.7109375" style="107" customWidth="1"/>
    <col min="2814" max="2814" width="12.85546875" style="107" customWidth="1"/>
    <col min="2815" max="2815" width="13.42578125" style="107" customWidth="1"/>
    <col min="2816" max="2819" width="9.140625" style="107"/>
    <col min="2820" max="2820" width="15.28515625" style="107" customWidth="1"/>
    <col min="2821" max="2821" width="9.28515625" style="107" bestFit="1" customWidth="1"/>
    <col min="2822" max="2822" width="9.140625" style="107"/>
    <col min="2823" max="2823" width="12.7109375" style="107" customWidth="1"/>
    <col min="2824" max="3062" width="9.140625" style="107"/>
    <col min="3063" max="3063" width="15.42578125" style="107" customWidth="1"/>
    <col min="3064" max="3064" width="14.42578125" style="107" customWidth="1"/>
    <col min="3065" max="3066" width="11" style="107" customWidth="1"/>
    <col min="3067" max="3067" width="15" style="107" customWidth="1"/>
    <col min="3068" max="3068" width="11" style="107" customWidth="1"/>
    <col min="3069" max="3069" width="12.7109375" style="107" customWidth="1"/>
    <col min="3070" max="3070" width="12.85546875" style="107" customWidth="1"/>
    <col min="3071" max="3071" width="13.42578125" style="107" customWidth="1"/>
    <col min="3072" max="3075" width="9.140625" style="107"/>
    <col min="3076" max="3076" width="15.28515625" style="107" customWidth="1"/>
    <col min="3077" max="3077" width="9.28515625" style="107" bestFit="1" customWidth="1"/>
    <col min="3078" max="3078" width="9.140625" style="107"/>
    <col min="3079" max="3079" width="12.7109375" style="107" customWidth="1"/>
    <col min="3080" max="3318" width="9.140625" style="107"/>
    <col min="3319" max="3319" width="15.42578125" style="107" customWidth="1"/>
    <col min="3320" max="3320" width="14.42578125" style="107" customWidth="1"/>
    <col min="3321" max="3322" width="11" style="107" customWidth="1"/>
    <col min="3323" max="3323" width="15" style="107" customWidth="1"/>
    <col min="3324" max="3324" width="11" style="107" customWidth="1"/>
    <col min="3325" max="3325" width="12.7109375" style="107" customWidth="1"/>
    <col min="3326" max="3326" width="12.85546875" style="107" customWidth="1"/>
    <col min="3327" max="3327" width="13.42578125" style="107" customWidth="1"/>
    <col min="3328" max="3331" width="9.140625" style="107"/>
    <col min="3332" max="3332" width="15.28515625" style="107" customWidth="1"/>
    <col min="3333" max="3333" width="9.28515625" style="107" bestFit="1" customWidth="1"/>
    <col min="3334" max="3334" width="9.140625" style="107"/>
    <col min="3335" max="3335" width="12.7109375" style="107" customWidth="1"/>
    <col min="3336" max="3574" width="9.140625" style="107"/>
    <col min="3575" max="3575" width="15.42578125" style="107" customWidth="1"/>
    <col min="3576" max="3576" width="14.42578125" style="107" customWidth="1"/>
    <col min="3577" max="3578" width="11" style="107" customWidth="1"/>
    <col min="3579" max="3579" width="15" style="107" customWidth="1"/>
    <col min="3580" max="3580" width="11" style="107" customWidth="1"/>
    <col min="3581" max="3581" width="12.7109375" style="107" customWidth="1"/>
    <col min="3582" max="3582" width="12.85546875" style="107" customWidth="1"/>
    <col min="3583" max="3583" width="13.42578125" style="107" customWidth="1"/>
    <col min="3584" max="3587" width="9.140625" style="107"/>
    <col min="3588" max="3588" width="15.28515625" style="107" customWidth="1"/>
    <col min="3589" max="3589" width="9.28515625" style="107" bestFit="1" customWidth="1"/>
    <col min="3590" max="3590" width="9.140625" style="107"/>
    <col min="3591" max="3591" width="12.7109375" style="107" customWidth="1"/>
    <col min="3592" max="3830" width="9.140625" style="107"/>
    <col min="3831" max="3831" width="15.42578125" style="107" customWidth="1"/>
    <col min="3832" max="3832" width="14.42578125" style="107" customWidth="1"/>
    <col min="3833" max="3834" width="11" style="107" customWidth="1"/>
    <col min="3835" max="3835" width="15" style="107" customWidth="1"/>
    <col min="3836" max="3836" width="11" style="107" customWidth="1"/>
    <col min="3837" max="3837" width="12.7109375" style="107" customWidth="1"/>
    <col min="3838" max="3838" width="12.85546875" style="107" customWidth="1"/>
    <col min="3839" max="3839" width="13.42578125" style="107" customWidth="1"/>
    <col min="3840" max="3843" width="9.140625" style="107"/>
    <col min="3844" max="3844" width="15.28515625" style="107" customWidth="1"/>
    <col min="3845" max="3845" width="9.28515625" style="107" bestFit="1" customWidth="1"/>
    <col min="3846" max="3846" width="9.140625" style="107"/>
    <col min="3847" max="3847" width="12.7109375" style="107" customWidth="1"/>
    <col min="3848" max="4086" width="9.140625" style="107"/>
    <col min="4087" max="4087" width="15.42578125" style="107" customWidth="1"/>
    <col min="4088" max="4088" width="14.42578125" style="107" customWidth="1"/>
    <col min="4089" max="4090" width="11" style="107" customWidth="1"/>
    <col min="4091" max="4091" width="15" style="107" customWidth="1"/>
    <col min="4092" max="4092" width="11" style="107" customWidth="1"/>
    <col min="4093" max="4093" width="12.7109375" style="107" customWidth="1"/>
    <col min="4094" max="4094" width="12.85546875" style="107" customWidth="1"/>
    <col min="4095" max="4095" width="13.42578125" style="107" customWidth="1"/>
    <col min="4096" max="4099" width="9.140625" style="107"/>
    <col min="4100" max="4100" width="15.28515625" style="107" customWidth="1"/>
    <col min="4101" max="4101" width="9.28515625" style="107" bestFit="1" customWidth="1"/>
    <col min="4102" max="4102" width="9.140625" style="107"/>
    <col min="4103" max="4103" width="12.7109375" style="107" customWidth="1"/>
    <col min="4104" max="4342" width="9.140625" style="107"/>
    <col min="4343" max="4343" width="15.42578125" style="107" customWidth="1"/>
    <col min="4344" max="4344" width="14.42578125" style="107" customWidth="1"/>
    <col min="4345" max="4346" width="11" style="107" customWidth="1"/>
    <col min="4347" max="4347" width="15" style="107" customWidth="1"/>
    <col min="4348" max="4348" width="11" style="107" customWidth="1"/>
    <col min="4349" max="4349" width="12.7109375" style="107" customWidth="1"/>
    <col min="4350" max="4350" width="12.85546875" style="107" customWidth="1"/>
    <col min="4351" max="4351" width="13.42578125" style="107" customWidth="1"/>
    <col min="4352" max="4355" width="9.140625" style="107"/>
    <col min="4356" max="4356" width="15.28515625" style="107" customWidth="1"/>
    <col min="4357" max="4357" width="9.28515625" style="107" bestFit="1" customWidth="1"/>
    <col min="4358" max="4358" width="9.140625" style="107"/>
    <col min="4359" max="4359" width="12.7109375" style="107" customWidth="1"/>
    <col min="4360" max="4598" width="9.140625" style="107"/>
    <col min="4599" max="4599" width="15.42578125" style="107" customWidth="1"/>
    <col min="4600" max="4600" width="14.42578125" style="107" customWidth="1"/>
    <col min="4601" max="4602" width="11" style="107" customWidth="1"/>
    <col min="4603" max="4603" width="15" style="107" customWidth="1"/>
    <col min="4604" max="4604" width="11" style="107" customWidth="1"/>
    <col min="4605" max="4605" width="12.7109375" style="107" customWidth="1"/>
    <col min="4606" max="4606" width="12.85546875" style="107" customWidth="1"/>
    <col min="4607" max="4607" width="13.42578125" style="107" customWidth="1"/>
    <col min="4608" max="4611" width="9.140625" style="107"/>
    <col min="4612" max="4612" width="15.28515625" style="107" customWidth="1"/>
    <col min="4613" max="4613" width="9.28515625" style="107" bestFit="1" customWidth="1"/>
    <col min="4614" max="4614" width="9.140625" style="107"/>
    <col min="4615" max="4615" width="12.7109375" style="107" customWidth="1"/>
    <col min="4616" max="4854" width="9.140625" style="107"/>
    <col min="4855" max="4855" width="15.42578125" style="107" customWidth="1"/>
    <col min="4856" max="4856" width="14.42578125" style="107" customWidth="1"/>
    <col min="4857" max="4858" width="11" style="107" customWidth="1"/>
    <col min="4859" max="4859" width="15" style="107" customWidth="1"/>
    <col min="4860" max="4860" width="11" style="107" customWidth="1"/>
    <col min="4861" max="4861" width="12.7109375" style="107" customWidth="1"/>
    <col min="4862" max="4862" width="12.85546875" style="107" customWidth="1"/>
    <col min="4863" max="4863" width="13.42578125" style="107" customWidth="1"/>
    <col min="4864" max="4867" width="9.140625" style="107"/>
    <col min="4868" max="4868" width="15.28515625" style="107" customWidth="1"/>
    <col min="4869" max="4869" width="9.28515625" style="107" bestFit="1" customWidth="1"/>
    <col min="4870" max="4870" width="9.140625" style="107"/>
    <col min="4871" max="4871" width="12.7109375" style="107" customWidth="1"/>
    <col min="4872" max="5110" width="9.140625" style="107"/>
    <col min="5111" max="5111" width="15.42578125" style="107" customWidth="1"/>
    <col min="5112" max="5112" width="14.42578125" style="107" customWidth="1"/>
    <col min="5113" max="5114" width="11" style="107" customWidth="1"/>
    <col min="5115" max="5115" width="15" style="107" customWidth="1"/>
    <col min="5116" max="5116" width="11" style="107" customWidth="1"/>
    <col min="5117" max="5117" width="12.7109375" style="107" customWidth="1"/>
    <col min="5118" max="5118" width="12.85546875" style="107" customWidth="1"/>
    <col min="5119" max="5119" width="13.42578125" style="107" customWidth="1"/>
    <col min="5120" max="5123" width="9.140625" style="107"/>
    <col min="5124" max="5124" width="15.28515625" style="107" customWidth="1"/>
    <col min="5125" max="5125" width="9.28515625" style="107" bestFit="1" customWidth="1"/>
    <col min="5126" max="5126" width="9.140625" style="107"/>
    <col min="5127" max="5127" width="12.7109375" style="107" customWidth="1"/>
    <col min="5128" max="5366" width="9.140625" style="107"/>
    <col min="5367" max="5367" width="15.42578125" style="107" customWidth="1"/>
    <col min="5368" max="5368" width="14.42578125" style="107" customWidth="1"/>
    <col min="5369" max="5370" width="11" style="107" customWidth="1"/>
    <col min="5371" max="5371" width="15" style="107" customWidth="1"/>
    <col min="5372" max="5372" width="11" style="107" customWidth="1"/>
    <col min="5373" max="5373" width="12.7109375" style="107" customWidth="1"/>
    <col min="5374" max="5374" width="12.85546875" style="107" customWidth="1"/>
    <col min="5375" max="5375" width="13.42578125" style="107" customWidth="1"/>
    <col min="5376" max="5379" width="9.140625" style="107"/>
    <col min="5380" max="5380" width="15.28515625" style="107" customWidth="1"/>
    <col min="5381" max="5381" width="9.28515625" style="107" bestFit="1" customWidth="1"/>
    <col min="5382" max="5382" width="9.140625" style="107"/>
    <col min="5383" max="5383" width="12.7109375" style="107" customWidth="1"/>
    <col min="5384" max="5622" width="9.140625" style="107"/>
    <col min="5623" max="5623" width="15.42578125" style="107" customWidth="1"/>
    <col min="5624" max="5624" width="14.42578125" style="107" customWidth="1"/>
    <col min="5625" max="5626" width="11" style="107" customWidth="1"/>
    <col min="5627" max="5627" width="15" style="107" customWidth="1"/>
    <col min="5628" max="5628" width="11" style="107" customWidth="1"/>
    <col min="5629" max="5629" width="12.7109375" style="107" customWidth="1"/>
    <col min="5630" max="5630" width="12.85546875" style="107" customWidth="1"/>
    <col min="5631" max="5631" width="13.42578125" style="107" customWidth="1"/>
    <col min="5632" max="5635" width="9.140625" style="107"/>
    <col min="5636" max="5636" width="15.28515625" style="107" customWidth="1"/>
    <col min="5637" max="5637" width="9.28515625" style="107" bestFit="1" customWidth="1"/>
    <col min="5638" max="5638" width="9.140625" style="107"/>
    <col min="5639" max="5639" width="12.7109375" style="107" customWidth="1"/>
    <col min="5640" max="5878" width="9.140625" style="107"/>
    <col min="5879" max="5879" width="15.42578125" style="107" customWidth="1"/>
    <col min="5880" max="5880" width="14.42578125" style="107" customWidth="1"/>
    <col min="5881" max="5882" width="11" style="107" customWidth="1"/>
    <col min="5883" max="5883" width="15" style="107" customWidth="1"/>
    <col min="5884" max="5884" width="11" style="107" customWidth="1"/>
    <col min="5885" max="5885" width="12.7109375" style="107" customWidth="1"/>
    <col min="5886" max="5886" width="12.85546875" style="107" customWidth="1"/>
    <col min="5887" max="5887" width="13.42578125" style="107" customWidth="1"/>
    <col min="5888" max="5891" width="9.140625" style="107"/>
    <col min="5892" max="5892" width="15.28515625" style="107" customWidth="1"/>
    <col min="5893" max="5893" width="9.28515625" style="107" bestFit="1" customWidth="1"/>
    <col min="5894" max="5894" width="9.140625" style="107"/>
    <col min="5895" max="5895" width="12.7109375" style="107" customWidth="1"/>
    <col min="5896" max="6134" width="9.140625" style="107"/>
    <col min="6135" max="6135" width="15.42578125" style="107" customWidth="1"/>
    <col min="6136" max="6136" width="14.42578125" style="107" customWidth="1"/>
    <col min="6137" max="6138" width="11" style="107" customWidth="1"/>
    <col min="6139" max="6139" width="15" style="107" customWidth="1"/>
    <col min="6140" max="6140" width="11" style="107" customWidth="1"/>
    <col min="6141" max="6141" width="12.7109375" style="107" customWidth="1"/>
    <col min="6142" max="6142" width="12.85546875" style="107" customWidth="1"/>
    <col min="6143" max="6143" width="13.42578125" style="107" customWidth="1"/>
    <col min="6144" max="6147" width="9.140625" style="107"/>
    <col min="6148" max="6148" width="15.28515625" style="107" customWidth="1"/>
    <col min="6149" max="6149" width="9.28515625" style="107" bestFit="1" customWidth="1"/>
    <col min="6150" max="6150" width="9.140625" style="107"/>
    <col min="6151" max="6151" width="12.7109375" style="107" customWidth="1"/>
    <col min="6152" max="6390" width="9.140625" style="107"/>
    <col min="6391" max="6391" width="15.42578125" style="107" customWidth="1"/>
    <col min="6392" max="6392" width="14.42578125" style="107" customWidth="1"/>
    <col min="6393" max="6394" width="11" style="107" customWidth="1"/>
    <col min="6395" max="6395" width="15" style="107" customWidth="1"/>
    <col min="6396" max="6396" width="11" style="107" customWidth="1"/>
    <col min="6397" max="6397" width="12.7109375" style="107" customWidth="1"/>
    <col min="6398" max="6398" width="12.85546875" style="107" customWidth="1"/>
    <col min="6399" max="6399" width="13.42578125" style="107" customWidth="1"/>
    <col min="6400" max="6403" width="9.140625" style="107"/>
    <col min="6404" max="6404" width="15.28515625" style="107" customWidth="1"/>
    <col min="6405" max="6405" width="9.28515625" style="107" bestFit="1" customWidth="1"/>
    <col min="6406" max="6406" width="9.140625" style="107"/>
    <col min="6407" max="6407" width="12.7109375" style="107" customWidth="1"/>
    <col min="6408" max="6646" width="9.140625" style="107"/>
    <col min="6647" max="6647" width="15.42578125" style="107" customWidth="1"/>
    <col min="6648" max="6648" width="14.42578125" style="107" customWidth="1"/>
    <col min="6649" max="6650" width="11" style="107" customWidth="1"/>
    <col min="6651" max="6651" width="15" style="107" customWidth="1"/>
    <col min="6652" max="6652" width="11" style="107" customWidth="1"/>
    <col min="6653" max="6653" width="12.7109375" style="107" customWidth="1"/>
    <col min="6654" max="6654" width="12.85546875" style="107" customWidth="1"/>
    <col min="6655" max="6655" width="13.42578125" style="107" customWidth="1"/>
    <col min="6656" max="6659" width="9.140625" style="107"/>
    <col min="6660" max="6660" width="15.28515625" style="107" customWidth="1"/>
    <col min="6661" max="6661" width="9.28515625" style="107" bestFit="1" customWidth="1"/>
    <col min="6662" max="6662" width="9.140625" style="107"/>
    <col min="6663" max="6663" width="12.7109375" style="107" customWidth="1"/>
    <col min="6664" max="6902" width="9.140625" style="107"/>
    <col min="6903" max="6903" width="15.42578125" style="107" customWidth="1"/>
    <col min="6904" max="6904" width="14.42578125" style="107" customWidth="1"/>
    <col min="6905" max="6906" width="11" style="107" customWidth="1"/>
    <col min="6907" max="6907" width="15" style="107" customWidth="1"/>
    <col min="6908" max="6908" width="11" style="107" customWidth="1"/>
    <col min="6909" max="6909" width="12.7109375" style="107" customWidth="1"/>
    <col min="6910" max="6910" width="12.85546875" style="107" customWidth="1"/>
    <col min="6911" max="6911" width="13.42578125" style="107" customWidth="1"/>
    <col min="6912" max="6915" width="9.140625" style="107"/>
    <col min="6916" max="6916" width="15.28515625" style="107" customWidth="1"/>
    <col min="6917" max="6917" width="9.28515625" style="107" bestFit="1" customWidth="1"/>
    <col min="6918" max="6918" width="9.140625" style="107"/>
    <col min="6919" max="6919" width="12.7109375" style="107" customWidth="1"/>
    <col min="6920" max="7158" width="9.140625" style="107"/>
    <col min="7159" max="7159" width="15.42578125" style="107" customWidth="1"/>
    <col min="7160" max="7160" width="14.42578125" style="107" customWidth="1"/>
    <col min="7161" max="7162" width="11" style="107" customWidth="1"/>
    <col min="7163" max="7163" width="15" style="107" customWidth="1"/>
    <col min="7164" max="7164" width="11" style="107" customWidth="1"/>
    <col min="7165" max="7165" width="12.7109375" style="107" customWidth="1"/>
    <col min="7166" max="7166" width="12.85546875" style="107" customWidth="1"/>
    <col min="7167" max="7167" width="13.42578125" style="107" customWidth="1"/>
    <col min="7168" max="7171" width="9.140625" style="107"/>
    <col min="7172" max="7172" width="15.28515625" style="107" customWidth="1"/>
    <col min="7173" max="7173" width="9.28515625" style="107" bestFit="1" customWidth="1"/>
    <col min="7174" max="7174" width="9.140625" style="107"/>
    <col min="7175" max="7175" width="12.7109375" style="107" customWidth="1"/>
    <col min="7176" max="7414" width="9.140625" style="107"/>
    <col min="7415" max="7415" width="15.42578125" style="107" customWidth="1"/>
    <col min="7416" max="7416" width="14.42578125" style="107" customWidth="1"/>
    <col min="7417" max="7418" width="11" style="107" customWidth="1"/>
    <col min="7419" max="7419" width="15" style="107" customWidth="1"/>
    <col min="7420" max="7420" width="11" style="107" customWidth="1"/>
    <col min="7421" max="7421" width="12.7109375" style="107" customWidth="1"/>
    <col min="7422" max="7422" width="12.85546875" style="107" customWidth="1"/>
    <col min="7423" max="7423" width="13.42578125" style="107" customWidth="1"/>
    <col min="7424" max="7427" width="9.140625" style="107"/>
    <col min="7428" max="7428" width="15.28515625" style="107" customWidth="1"/>
    <col min="7429" max="7429" width="9.28515625" style="107" bestFit="1" customWidth="1"/>
    <col min="7430" max="7430" width="9.140625" style="107"/>
    <col min="7431" max="7431" width="12.7109375" style="107" customWidth="1"/>
    <col min="7432" max="7670" width="9.140625" style="107"/>
    <col min="7671" max="7671" width="15.42578125" style="107" customWidth="1"/>
    <col min="7672" max="7672" width="14.42578125" style="107" customWidth="1"/>
    <col min="7673" max="7674" width="11" style="107" customWidth="1"/>
    <col min="7675" max="7675" width="15" style="107" customWidth="1"/>
    <col min="7676" max="7676" width="11" style="107" customWidth="1"/>
    <col min="7677" max="7677" width="12.7109375" style="107" customWidth="1"/>
    <col min="7678" max="7678" width="12.85546875" style="107" customWidth="1"/>
    <col min="7679" max="7679" width="13.42578125" style="107" customWidth="1"/>
    <col min="7680" max="7683" width="9.140625" style="107"/>
    <col min="7684" max="7684" width="15.28515625" style="107" customWidth="1"/>
    <col min="7685" max="7685" width="9.28515625" style="107" bestFit="1" customWidth="1"/>
    <col min="7686" max="7686" width="9.140625" style="107"/>
    <col min="7687" max="7687" width="12.7109375" style="107" customWidth="1"/>
    <col min="7688" max="7926" width="9.140625" style="107"/>
    <col min="7927" max="7927" width="15.42578125" style="107" customWidth="1"/>
    <col min="7928" max="7928" width="14.42578125" style="107" customWidth="1"/>
    <col min="7929" max="7930" width="11" style="107" customWidth="1"/>
    <col min="7931" max="7931" width="15" style="107" customWidth="1"/>
    <col min="7932" max="7932" width="11" style="107" customWidth="1"/>
    <col min="7933" max="7933" width="12.7109375" style="107" customWidth="1"/>
    <col min="7934" max="7934" width="12.85546875" style="107" customWidth="1"/>
    <col min="7935" max="7935" width="13.42578125" style="107" customWidth="1"/>
    <col min="7936" max="7939" width="9.140625" style="107"/>
    <col min="7940" max="7940" width="15.28515625" style="107" customWidth="1"/>
    <col min="7941" max="7941" width="9.28515625" style="107" bestFit="1" customWidth="1"/>
    <col min="7942" max="7942" width="9.140625" style="107"/>
    <col min="7943" max="7943" width="12.7109375" style="107" customWidth="1"/>
    <col min="7944" max="8182" width="9.140625" style="107"/>
    <col min="8183" max="8183" width="15.42578125" style="107" customWidth="1"/>
    <col min="8184" max="8184" width="14.42578125" style="107" customWidth="1"/>
    <col min="8185" max="8186" width="11" style="107" customWidth="1"/>
    <col min="8187" max="8187" width="15" style="107" customWidth="1"/>
    <col min="8188" max="8188" width="11" style="107" customWidth="1"/>
    <col min="8189" max="8189" width="12.7109375" style="107" customWidth="1"/>
    <col min="8190" max="8190" width="12.85546875" style="107" customWidth="1"/>
    <col min="8191" max="8191" width="13.42578125" style="107" customWidth="1"/>
    <col min="8192" max="8195" width="9.140625" style="107"/>
    <col min="8196" max="8196" width="15.28515625" style="107" customWidth="1"/>
    <col min="8197" max="8197" width="9.28515625" style="107" bestFit="1" customWidth="1"/>
    <col min="8198" max="8198" width="9.140625" style="107"/>
    <col min="8199" max="8199" width="12.7109375" style="107" customWidth="1"/>
    <col min="8200" max="8438" width="9.140625" style="107"/>
    <col min="8439" max="8439" width="15.42578125" style="107" customWidth="1"/>
    <col min="8440" max="8440" width="14.42578125" style="107" customWidth="1"/>
    <col min="8441" max="8442" width="11" style="107" customWidth="1"/>
    <col min="8443" max="8443" width="15" style="107" customWidth="1"/>
    <col min="8444" max="8444" width="11" style="107" customWidth="1"/>
    <col min="8445" max="8445" width="12.7109375" style="107" customWidth="1"/>
    <col min="8446" max="8446" width="12.85546875" style="107" customWidth="1"/>
    <col min="8447" max="8447" width="13.42578125" style="107" customWidth="1"/>
    <col min="8448" max="8451" width="9.140625" style="107"/>
    <col min="8452" max="8452" width="15.28515625" style="107" customWidth="1"/>
    <col min="8453" max="8453" width="9.28515625" style="107" bestFit="1" customWidth="1"/>
    <col min="8454" max="8454" width="9.140625" style="107"/>
    <col min="8455" max="8455" width="12.7109375" style="107" customWidth="1"/>
    <col min="8456" max="8694" width="9.140625" style="107"/>
    <col min="8695" max="8695" width="15.42578125" style="107" customWidth="1"/>
    <col min="8696" max="8696" width="14.42578125" style="107" customWidth="1"/>
    <col min="8697" max="8698" width="11" style="107" customWidth="1"/>
    <col min="8699" max="8699" width="15" style="107" customWidth="1"/>
    <col min="8700" max="8700" width="11" style="107" customWidth="1"/>
    <col min="8701" max="8701" width="12.7109375" style="107" customWidth="1"/>
    <col min="8702" max="8702" width="12.85546875" style="107" customWidth="1"/>
    <col min="8703" max="8703" width="13.42578125" style="107" customWidth="1"/>
    <col min="8704" max="8707" width="9.140625" style="107"/>
    <col min="8708" max="8708" width="15.28515625" style="107" customWidth="1"/>
    <col min="8709" max="8709" width="9.28515625" style="107" bestFit="1" customWidth="1"/>
    <col min="8710" max="8710" width="9.140625" style="107"/>
    <col min="8711" max="8711" width="12.7109375" style="107" customWidth="1"/>
    <col min="8712" max="8950" width="9.140625" style="107"/>
    <col min="8951" max="8951" width="15.42578125" style="107" customWidth="1"/>
    <col min="8952" max="8952" width="14.42578125" style="107" customWidth="1"/>
    <col min="8953" max="8954" width="11" style="107" customWidth="1"/>
    <col min="8955" max="8955" width="15" style="107" customWidth="1"/>
    <col min="8956" max="8956" width="11" style="107" customWidth="1"/>
    <col min="8957" max="8957" width="12.7109375" style="107" customWidth="1"/>
    <col min="8958" max="8958" width="12.85546875" style="107" customWidth="1"/>
    <col min="8959" max="8959" width="13.42578125" style="107" customWidth="1"/>
    <col min="8960" max="8963" width="9.140625" style="107"/>
    <col min="8964" max="8964" width="15.28515625" style="107" customWidth="1"/>
    <col min="8965" max="8965" width="9.28515625" style="107" bestFit="1" customWidth="1"/>
    <col min="8966" max="8966" width="9.140625" style="107"/>
    <col min="8967" max="8967" width="12.7109375" style="107" customWidth="1"/>
    <col min="8968" max="9206" width="9.140625" style="107"/>
    <col min="9207" max="9207" width="15.42578125" style="107" customWidth="1"/>
    <col min="9208" max="9208" width="14.42578125" style="107" customWidth="1"/>
    <col min="9209" max="9210" width="11" style="107" customWidth="1"/>
    <col min="9211" max="9211" width="15" style="107" customWidth="1"/>
    <col min="9212" max="9212" width="11" style="107" customWidth="1"/>
    <col min="9213" max="9213" width="12.7109375" style="107" customWidth="1"/>
    <col min="9214" max="9214" width="12.85546875" style="107" customWidth="1"/>
    <col min="9215" max="9215" width="13.42578125" style="107" customWidth="1"/>
    <col min="9216" max="9219" width="9.140625" style="107"/>
    <col min="9220" max="9220" width="15.28515625" style="107" customWidth="1"/>
    <col min="9221" max="9221" width="9.28515625" style="107" bestFit="1" customWidth="1"/>
    <col min="9222" max="9222" width="9.140625" style="107"/>
    <col min="9223" max="9223" width="12.7109375" style="107" customWidth="1"/>
    <col min="9224" max="9462" width="9.140625" style="107"/>
    <col min="9463" max="9463" width="15.42578125" style="107" customWidth="1"/>
    <col min="9464" max="9464" width="14.42578125" style="107" customWidth="1"/>
    <col min="9465" max="9466" width="11" style="107" customWidth="1"/>
    <col min="9467" max="9467" width="15" style="107" customWidth="1"/>
    <col min="9468" max="9468" width="11" style="107" customWidth="1"/>
    <col min="9469" max="9469" width="12.7109375" style="107" customWidth="1"/>
    <col min="9470" max="9470" width="12.85546875" style="107" customWidth="1"/>
    <col min="9471" max="9471" width="13.42578125" style="107" customWidth="1"/>
    <col min="9472" max="9475" width="9.140625" style="107"/>
    <col min="9476" max="9476" width="15.28515625" style="107" customWidth="1"/>
    <col min="9477" max="9477" width="9.28515625" style="107" bestFit="1" customWidth="1"/>
    <col min="9478" max="9478" width="9.140625" style="107"/>
    <col min="9479" max="9479" width="12.7109375" style="107" customWidth="1"/>
    <col min="9480" max="9718" width="9.140625" style="107"/>
    <col min="9719" max="9719" width="15.42578125" style="107" customWidth="1"/>
    <col min="9720" max="9720" width="14.42578125" style="107" customWidth="1"/>
    <col min="9721" max="9722" width="11" style="107" customWidth="1"/>
    <col min="9723" max="9723" width="15" style="107" customWidth="1"/>
    <col min="9724" max="9724" width="11" style="107" customWidth="1"/>
    <col min="9725" max="9725" width="12.7109375" style="107" customWidth="1"/>
    <col min="9726" max="9726" width="12.85546875" style="107" customWidth="1"/>
    <col min="9727" max="9727" width="13.42578125" style="107" customWidth="1"/>
    <col min="9728" max="9731" width="9.140625" style="107"/>
    <col min="9732" max="9732" width="15.28515625" style="107" customWidth="1"/>
    <col min="9733" max="9733" width="9.28515625" style="107" bestFit="1" customWidth="1"/>
    <col min="9734" max="9734" width="9.140625" style="107"/>
    <col min="9735" max="9735" width="12.7109375" style="107" customWidth="1"/>
    <col min="9736" max="9974" width="9.140625" style="107"/>
    <col min="9975" max="9975" width="15.42578125" style="107" customWidth="1"/>
    <col min="9976" max="9976" width="14.42578125" style="107" customWidth="1"/>
    <col min="9977" max="9978" width="11" style="107" customWidth="1"/>
    <col min="9979" max="9979" width="15" style="107" customWidth="1"/>
    <col min="9980" max="9980" width="11" style="107" customWidth="1"/>
    <col min="9981" max="9981" width="12.7109375" style="107" customWidth="1"/>
    <col min="9982" max="9982" width="12.85546875" style="107" customWidth="1"/>
    <col min="9983" max="9983" width="13.42578125" style="107" customWidth="1"/>
    <col min="9984" max="9987" width="9.140625" style="107"/>
    <col min="9988" max="9988" width="15.28515625" style="107" customWidth="1"/>
    <col min="9989" max="9989" width="9.28515625" style="107" bestFit="1" customWidth="1"/>
    <col min="9990" max="9990" width="9.140625" style="107"/>
    <col min="9991" max="9991" width="12.7109375" style="107" customWidth="1"/>
    <col min="9992" max="10230" width="9.140625" style="107"/>
    <col min="10231" max="10231" width="15.42578125" style="107" customWidth="1"/>
    <col min="10232" max="10232" width="14.42578125" style="107" customWidth="1"/>
    <col min="10233" max="10234" width="11" style="107" customWidth="1"/>
    <col min="10235" max="10235" width="15" style="107" customWidth="1"/>
    <col min="10236" max="10236" width="11" style="107" customWidth="1"/>
    <col min="10237" max="10237" width="12.7109375" style="107" customWidth="1"/>
    <col min="10238" max="10238" width="12.85546875" style="107" customWidth="1"/>
    <col min="10239" max="10239" width="13.42578125" style="107" customWidth="1"/>
    <col min="10240" max="10243" width="9.140625" style="107"/>
    <col min="10244" max="10244" width="15.28515625" style="107" customWidth="1"/>
    <col min="10245" max="10245" width="9.28515625" style="107" bestFit="1" customWidth="1"/>
    <col min="10246" max="10246" width="9.140625" style="107"/>
    <col min="10247" max="10247" width="12.7109375" style="107" customWidth="1"/>
    <col min="10248" max="10486" width="9.140625" style="107"/>
    <col min="10487" max="10487" width="15.42578125" style="107" customWidth="1"/>
    <col min="10488" max="10488" width="14.42578125" style="107" customWidth="1"/>
    <col min="10489" max="10490" width="11" style="107" customWidth="1"/>
    <col min="10491" max="10491" width="15" style="107" customWidth="1"/>
    <col min="10492" max="10492" width="11" style="107" customWidth="1"/>
    <col min="10493" max="10493" width="12.7109375" style="107" customWidth="1"/>
    <col min="10494" max="10494" width="12.85546875" style="107" customWidth="1"/>
    <col min="10495" max="10495" width="13.42578125" style="107" customWidth="1"/>
    <col min="10496" max="10499" width="9.140625" style="107"/>
    <col min="10500" max="10500" width="15.28515625" style="107" customWidth="1"/>
    <col min="10501" max="10501" width="9.28515625" style="107" bestFit="1" customWidth="1"/>
    <col min="10502" max="10502" width="9.140625" style="107"/>
    <col min="10503" max="10503" width="12.7109375" style="107" customWidth="1"/>
    <col min="10504" max="10742" width="9.140625" style="107"/>
    <col min="10743" max="10743" width="15.42578125" style="107" customWidth="1"/>
    <col min="10744" max="10744" width="14.42578125" style="107" customWidth="1"/>
    <col min="10745" max="10746" width="11" style="107" customWidth="1"/>
    <col min="10747" max="10747" width="15" style="107" customWidth="1"/>
    <col min="10748" max="10748" width="11" style="107" customWidth="1"/>
    <col min="10749" max="10749" width="12.7109375" style="107" customWidth="1"/>
    <col min="10750" max="10750" width="12.85546875" style="107" customWidth="1"/>
    <col min="10751" max="10751" width="13.42578125" style="107" customWidth="1"/>
    <col min="10752" max="10755" width="9.140625" style="107"/>
    <col min="10756" max="10756" width="15.28515625" style="107" customWidth="1"/>
    <col min="10757" max="10757" width="9.28515625" style="107" bestFit="1" customWidth="1"/>
    <col min="10758" max="10758" width="9.140625" style="107"/>
    <col min="10759" max="10759" width="12.7109375" style="107" customWidth="1"/>
    <col min="10760" max="10998" width="9.140625" style="107"/>
    <col min="10999" max="10999" width="15.42578125" style="107" customWidth="1"/>
    <col min="11000" max="11000" width="14.42578125" style="107" customWidth="1"/>
    <col min="11001" max="11002" width="11" style="107" customWidth="1"/>
    <col min="11003" max="11003" width="15" style="107" customWidth="1"/>
    <col min="11004" max="11004" width="11" style="107" customWidth="1"/>
    <col min="11005" max="11005" width="12.7109375" style="107" customWidth="1"/>
    <col min="11006" max="11006" width="12.85546875" style="107" customWidth="1"/>
    <col min="11007" max="11007" width="13.42578125" style="107" customWidth="1"/>
    <col min="11008" max="11011" width="9.140625" style="107"/>
    <col min="11012" max="11012" width="15.28515625" style="107" customWidth="1"/>
    <col min="11013" max="11013" width="9.28515625" style="107" bestFit="1" customWidth="1"/>
    <col min="11014" max="11014" width="9.140625" style="107"/>
    <col min="11015" max="11015" width="12.7109375" style="107" customWidth="1"/>
    <col min="11016" max="11254" width="9.140625" style="107"/>
    <col min="11255" max="11255" width="15.42578125" style="107" customWidth="1"/>
    <col min="11256" max="11256" width="14.42578125" style="107" customWidth="1"/>
    <col min="11257" max="11258" width="11" style="107" customWidth="1"/>
    <col min="11259" max="11259" width="15" style="107" customWidth="1"/>
    <col min="11260" max="11260" width="11" style="107" customWidth="1"/>
    <col min="11261" max="11261" width="12.7109375" style="107" customWidth="1"/>
    <col min="11262" max="11262" width="12.85546875" style="107" customWidth="1"/>
    <col min="11263" max="11263" width="13.42578125" style="107" customWidth="1"/>
    <col min="11264" max="11267" width="9.140625" style="107"/>
    <col min="11268" max="11268" width="15.28515625" style="107" customWidth="1"/>
    <col min="11269" max="11269" width="9.28515625" style="107" bestFit="1" customWidth="1"/>
    <col min="11270" max="11270" width="9.140625" style="107"/>
    <col min="11271" max="11271" width="12.7109375" style="107" customWidth="1"/>
    <col min="11272" max="11510" width="9.140625" style="107"/>
    <col min="11511" max="11511" width="15.42578125" style="107" customWidth="1"/>
    <col min="11512" max="11512" width="14.42578125" style="107" customWidth="1"/>
    <col min="11513" max="11514" width="11" style="107" customWidth="1"/>
    <col min="11515" max="11515" width="15" style="107" customWidth="1"/>
    <col min="11516" max="11516" width="11" style="107" customWidth="1"/>
    <col min="11517" max="11517" width="12.7109375" style="107" customWidth="1"/>
    <col min="11518" max="11518" width="12.85546875" style="107" customWidth="1"/>
    <col min="11519" max="11519" width="13.42578125" style="107" customWidth="1"/>
    <col min="11520" max="11523" width="9.140625" style="107"/>
    <col min="11524" max="11524" width="15.28515625" style="107" customWidth="1"/>
    <col min="11525" max="11525" width="9.28515625" style="107" bestFit="1" customWidth="1"/>
    <col min="11526" max="11526" width="9.140625" style="107"/>
    <col min="11527" max="11527" width="12.7109375" style="107" customWidth="1"/>
    <col min="11528" max="11766" width="9.140625" style="107"/>
    <col min="11767" max="11767" width="15.42578125" style="107" customWidth="1"/>
    <col min="11768" max="11768" width="14.42578125" style="107" customWidth="1"/>
    <col min="11769" max="11770" width="11" style="107" customWidth="1"/>
    <col min="11771" max="11771" width="15" style="107" customWidth="1"/>
    <col min="11772" max="11772" width="11" style="107" customWidth="1"/>
    <col min="11773" max="11773" width="12.7109375" style="107" customWidth="1"/>
    <col min="11774" max="11774" width="12.85546875" style="107" customWidth="1"/>
    <col min="11775" max="11775" width="13.42578125" style="107" customWidth="1"/>
    <col min="11776" max="11779" width="9.140625" style="107"/>
    <col min="11780" max="11780" width="15.28515625" style="107" customWidth="1"/>
    <col min="11781" max="11781" width="9.28515625" style="107" bestFit="1" customWidth="1"/>
    <col min="11782" max="11782" width="9.140625" style="107"/>
    <col min="11783" max="11783" width="12.7109375" style="107" customWidth="1"/>
    <col min="11784" max="12022" width="9.140625" style="107"/>
    <col min="12023" max="12023" width="15.42578125" style="107" customWidth="1"/>
    <col min="12024" max="12024" width="14.42578125" style="107" customWidth="1"/>
    <col min="12025" max="12026" width="11" style="107" customWidth="1"/>
    <col min="12027" max="12027" width="15" style="107" customWidth="1"/>
    <col min="12028" max="12028" width="11" style="107" customWidth="1"/>
    <col min="12029" max="12029" width="12.7109375" style="107" customWidth="1"/>
    <col min="12030" max="12030" width="12.85546875" style="107" customWidth="1"/>
    <col min="12031" max="12031" width="13.42578125" style="107" customWidth="1"/>
    <col min="12032" max="12035" width="9.140625" style="107"/>
    <col min="12036" max="12036" width="15.28515625" style="107" customWidth="1"/>
    <col min="12037" max="12037" width="9.28515625" style="107" bestFit="1" customWidth="1"/>
    <col min="12038" max="12038" width="9.140625" style="107"/>
    <col min="12039" max="12039" width="12.7109375" style="107" customWidth="1"/>
    <col min="12040" max="12278" width="9.140625" style="107"/>
    <col min="12279" max="12279" width="15.42578125" style="107" customWidth="1"/>
    <col min="12280" max="12280" width="14.42578125" style="107" customWidth="1"/>
    <col min="12281" max="12282" width="11" style="107" customWidth="1"/>
    <col min="12283" max="12283" width="15" style="107" customWidth="1"/>
    <col min="12284" max="12284" width="11" style="107" customWidth="1"/>
    <col min="12285" max="12285" width="12.7109375" style="107" customWidth="1"/>
    <col min="12286" max="12286" width="12.85546875" style="107" customWidth="1"/>
    <col min="12287" max="12287" width="13.42578125" style="107" customWidth="1"/>
    <col min="12288" max="12291" width="9.140625" style="107"/>
    <col min="12292" max="12292" width="15.28515625" style="107" customWidth="1"/>
    <col min="12293" max="12293" width="9.28515625" style="107" bestFit="1" customWidth="1"/>
    <col min="12294" max="12294" width="9.140625" style="107"/>
    <col min="12295" max="12295" width="12.7109375" style="107" customWidth="1"/>
    <col min="12296" max="12534" width="9.140625" style="107"/>
    <col min="12535" max="12535" width="15.42578125" style="107" customWidth="1"/>
    <col min="12536" max="12536" width="14.42578125" style="107" customWidth="1"/>
    <col min="12537" max="12538" width="11" style="107" customWidth="1"/>
    <col min="12539" max="12539" width="15" style="107" customWidth="1"/>
    <col min="12540" max="12540" width="11" style="107" customWidth="1"/>
    <col min="12541" max="12541" width="12.7109375" style="107" customWidth="1"/>
    <col min="12542" max="12542" width="12.85546875" style="107" customWidth="1"/>
    <col min="12543" max="12543" width="13.42578125" style="107" customWidth="1"/>
    <col min="12544" max="12547" width="9.140625" style="107"/>
    <col min="12548" max="12548" width="15.28515625" style="107" customWidth="1"/>
    <col min="12549" max="12549" width="9.28515625" style="107" bestFit="1" customWidth="1"/>
    <col min="12550" max="12550" width="9.140625" style="107"/>
    <col min="12551" max="12551" width="12.7109375" style="107" customWidth="1"/>
    <col min="12552" max="12790" width="9.140625" style="107"/>
    <col min="12791" max="12791" width="15.42578125" style="107" customWidth="1"/>
    <col min="12792" max="12792" width="14.42578125" style="107" customWidth="1"/>
    <col min="12793" max="12794" width="11" style="107" customWidth="1"/>
    <col min="12795" max="12795" width="15" style="107" customWidth="1"/>
    <col min="12796" max="12796" width="11" style="107" customWidth="1"/>
    <col min="12797" max="12797" width="12.7109375" style="107" customWidth="1"/>
    <col min="12798" max="12798" width="12.85546875" style="107" customWidth="1"/>
    <col min="12799" max="12799" width="13.42578125" style="107" customWidth="1"/>
    <col min="12800" max="12803" width="9.140625" style="107"/>
    <col min="12804" max="12804" width="15.28515625" style="107" customWidth="1"/>
    <col min="12805" max="12805" width="9.28515625" style="107" bestFit="1" customWidth="1"/>
    <col min="12806" max="12806" width="9.140625" style="107"/>
    <col min="12807" max="12807" width="12.7109375" style="107" customWidth="1"/>
    <col min="12808" max="13046" width="9.140625" style="107"/>
    <col min="13047" max="13047" width="15.42578125" style="107" customWidth="1"/>
    <col min="13048" max="13048" width="14.42578125" style="107" customWidth="1"/>
    <col min="13049" max="13050" width="11" style="107" customWidth="1"/>
    <col min="13051" max="13051" width="15" style="107" customWidth="1"/>
    <col min="13052" max="13052" width="11" style="107" customWidth="1"/>
    <col min="13053" max="13053" width="12.7109375" style="107" customWidth="1"/>
    <col min="13054" max="13054" width="12.85546875" style="107" customWidth="1"/>
    <col min="13055" max="13055" width="13.42578125" style="107" customWidth="1"/>
    <col min="13056" max="13059" width="9.140625" style="107"/>
    <col min="13060" max="13060" width="15.28515625" style="107" customWidth="1"/>
    <col min="13061" max="13061" width="9.28515625" style="107" bestFit="1" customWidth="1"/>
    <col min="13062" max="13062" width="9.140625" style="107"/>
    <col min="13063" max="13063" width="12.7109375" style="107" customWidth="1"/>
    <col min="13064" max="13302" width="9.140625" style="107"/>
    <col min="13303" max="13303" width="15.42578125" style="107" customWidth="1"/>
    <col min="13304" max="13304" width="14.42578125" style="107" customWidth="1"/>
    <col min="13305" max="13306" width="11" style="107" customWidth="1"/>
    <col min="13307" max="13307" width="15" style="107" customWidth="1"/>
    <col min="13308" max="13308" width="11" style="107" customWidth="1"/>
    <col min="13309" max="13309" width="12.7109375" style="107" customWidth="1"/>
    <col min="13310" max="13310" width="12.85546875" style="107" customWidth="1"/>
    <col min="13311" max="13311" width="13.42578125" style="107" customWidth="1"/>
    <col min="13312" max="13315" width="9.140625" style="107"/>
    <col min="13316" max="13316" width="15.28515625" style="107" customWidth="1"/>
    <col min="13317" max="13317" width="9.28515625" style="107" bestFit="1" customWidth="1"/>
    <col min="13318" max="13318" width="9.140625" style="107"/>
    <col min="13319" max="13319" width="12.7109375" style="107" customWidth="1"/>
    <col min="13320" max="13558" width="9.140625" style="107"/>
    <col min="13559" max="13559" width="15.42578125" style="107" customWidth="1"/>
    <col min="13560" max="13560" width="14.42578125" style="107" customWidth="1"/>
    <col min="13561" max="13562" width="11" style="107" customWidth="1"/>
    <col min="13563" max="13563" width="15" style="107" customWidth="1"/>
    <col min="13564" max="13564" width="11" style="107" customWidth="1"/>
    <col min="13565" max="13565" width="12.7109375" style="107" customWidth="1"/>
    <col min="13566" max="13566" width="12.85546875" style="107" customWidth="1"/>
    <col min="13567" max="13567" width="13.42578125" style="107" customWidth="1"/>
    <col min="13568" max="13571" width="9.140625" style="107"/>
    <col min="13572" max="13572" width="15.28515625" style="107" customWidth="1"/>
    <col min="13573" max="13573" width="9.28515625" style="107" bestFit="1" customWidth="1"/>
    <col min="13574" max="13574" width="9.140625" style="107"/>
    <col min="13575" max="13575" width="12.7109375" style="107" customWidth="1"/>
    <col min="13576" max="13814" width="9.140625" style="107"/>
    <col min="13815" max="13815" width="15.42578125" style="107" customWidth="1"/>
    <col min="13816" max="13816" width="14.42578125" style="107" customWidth="1"/>
    <col min="13817" max="13818" width="11" style="107" customWidth="1"/>
    <col min="13819" max="13819" width="15" style="107" customWidth="1"/>
    <col min="13820" max="13820" width="11" style="107" customWidth="1"/>
    <col min="13821" max="13821" width="12.7109375" style="107" customWidth="1"/>
    <col min="13822" max="13822" width="12.85546875" style="107" customWidth="1"/>
    <col min="13823" max="13823" width="13.42578125" style="107" customWidth="1"/>
    <col min="13824" max="13827" width="9.140625" style="107"/>
    <col min="13828" max="13828" width="15.28515625" style="107" customWidth="1"/>
    <col min="13829" max="13829" width="9.28515625" style="107" bestFit="1" customWidth="1"/>
    <col min="13830" max="13830" width="9.140625" style="107"/>
    <col min="13831" max="13831" width="12.7109375" style="107" customWidth="1"/>
    <col min="13832" max="14070" width="9.140625" style="107"/>
    <col min="14071" max="14071" width="15.42578125" style="107" customWidth="1"/>
    <col min="14072" max="14072" width="14.42578125" style="107" customWidth="1"/>
    <col min="14073" max="14074" width="11" style="107" customWidth="1"/>
    <col min="14075" max="14075" width="15" style="107" customWidth="1"/>
    <col min="14076" max="14076" width="11" style="107" customWidth="1"/>
    <col min="14077" max="14077" width="12.7109375" style="107" customWidth="1"/>
    <col min="14078" max="14078" width="12.85546875" style="107" customWidth="1"/>
    <col min="14079" max="14079" width="13.42578125" style="107" customWidth="1"/>
    <col min="14080" max="14083" width="9.140625" style="107"/>
    <col min="14084" max="14084" width="15.28515625" style="107" customWidth="1"/>
    <col min="14085" max="14085" width="9.28515625" style="107" bestFit="1" customWidth="1"/>
    <col min="14086" max="14086" width="9.140625" style="107"/>
    <col min="14087" max="14087" width="12.7109375" style="107" customWidth="1"/>
    <col min="14088" max="14326" width="9.140625" style="107"/>
    <col min="14327" max="14327" width="15.42578125" style="107" customWidth="1"/>
    <col min="14328" max="14328" width="14.42578125" style="107" customWidth="1"/>
    <col min="14329" max="14330" width="11" style="107" customWidth="1"/>
    <col min="14331" max="14331" width="15" style="107" customWidth="1"/>
    <col min="14332" max="14332" width="11" style="107" customWidth="1"/>
    <col min="14333" max="14333" width="12.7109375" style="107" customWidth="1"/>
    <col min="14334" max="14334" width="12.85546875" style="107" customWidth="1"/>
    <col min="14335" max="14335" width="13.42578125" style="107" customWidth="1"/>
    <col min="14336" max="14339" width="9.140625" style="107"/>
    <col min="14340" max="14340" width="15.28515625" style="107" customWidth="1"/>
    <col min="14341" max="14341" width="9.28515625" style="107" bestFit="1" customWidth="1"/>
    <col min="14342" max="14342" width="9.140625" style="107"/>
    <col min="14343" max="14343" width="12.7109375" style="107" customWidth="1"/>
    <col min="14344" max="14582" width="9.140625" style="107"/>
    <col min="14583" max="14583" width="15.42578125" style="107" customWidth="1"/>
    <col min="14584" max="14584" width="14.42578125" style="107" customWidth="1"/>
    <col min="14585" max="14586" width="11" style="107" customWidth="1"/>
    <col min="14587" max="14587" width="15" style="107" customWidth="1"/>
    <col min="14588" max="14588" width="11" style="107" customWidth="1"/>
    <col min="14589" max="14589" width="12.7109375" style="107" customWidth="1"/>
    <col min="14590" max="14590" width="12.85546875" style="107" customWidth="1"/>
    <col min="14591" max="14591" width="13.42578125" style="107" customWidth="1"/>
    <col min="14592" max="14595" width="9.140625" style="107"/>
    <col min="14596" max="14596" width="15.28515625" style="107" customWidth="1"/>
    <col min="14597" max="14597" width="9.28515625" style="107" bestFit="1" customWidth="1"/>
    <col min="14598" max="14598" width="9.140625" style="107"/>
    <col min="14599" max="14599" width="12.7109375" style="107" customWidth="1"/>
    <col min="14600" max="14838" width="9.140625" style="107"/>
    <col min="14839" max="14839" width="15.42578125" style="107" customWidth="1"/>
    <col min="14840" max="14840" width="14.42578125" style="107" customWidth="1"/>
    <col min="14841" max="14842" width="11" style="107" customWidth="1"/>
    <col min="14843" max="14843" width="15" style="107" customWidth="1"/>
    <col min="14844" max="14844" width="11" style="107" customWidth="1"/>
    <col min="14845" max="14845" width="12.7109375" style="107" customWidth="1"/>
    <col min="14846" max="14846" width="12.85546875" style="107" customWidth="1"/>
    <col min="14847" max="14847" width="13.42578125" style="107" customWidth="1"/>
    <col min="14848" max="14851" width="9.140625" style="107"/>
    <col min="14852" max="14852" width="15.28515625" style="107" customWidth="1"/>
    <col min="14853" max="14853" width="9.28515625" style="107" bestFit="1" customWidth="1"/>
    <col min="14854" max="14854" width="9.140625" style="107"/>
    <col min="14855" max="14855" width="12.7109375" style="107" customWidth="1"/>
    <col min="14856" max="15094" width="9.140625" style="107"/>
    <col min="15095" max="15095" width="15.42578125" style="107" customWidth="1"/>
    <col min="15096" max="15096" width="14.42578125" style="107" customWidth="1"/>
    <col min="15097" max="15098" width="11" style="107" customWidth="1"/>
    <col min="15099" max="15099" width="15" style="107" customWidth="1"/>
    <col min="15100" max="15100" width="11" style="107" customWidth="1"/>
    <col min="15101" max="15101" width="12.7109375" style="107" customWidth="1"/>
    <col min="15102" max="15102" width="12.85546875" style="107" customWidth="1"/>
    <col min="15103" max="15103" width="13.42578125" style="107" customWidth="1"/>
    <col min="15104" max="15107" width="9.140625" style="107"/>
    <col min="15108" max="15108" width="15.28515625" style="107" customWidth="1"/>
    <col min="15109" max="15109" width="9.28515625" style="107" bestFit="1" customWidth="1"/>
    <col min="15110" max="15110" width="9.140625" style="107"/>
    <col min="15111" max="15111" width="12.7109375" style="107" customWidth="1"/>
    <col min="15112" max="15350" width="9.140625" style="107"/>
    <col min="15351" max="15351" width="15.42578125" style="107" customWidth="1"/>
    <col min="15352" max="15352" width="14.42578125" style="107" customWidth="1"/>
    <col min="15353" max="15354" width="11" style="107" customWidth="1"/>
    <col min="15355" max="15355" width="15" style="107" customWidth="1"/>
    <col min="15356" max="15356" width="11" style="107" customWidth="1"/>
    <col min="15357" max="15357" width="12.7109375" style="107" customWidth="1"/>
    <col min="15358" max="15358" width="12.85546875" style="107" customWidth="1"/>
    <col min="15359" max="15359" width="13.42578125" style="107" customWidth="1"/>
    <col min="15360" max="15363" width="9.140625" style="107"/>
    <col min="15364" max="15364" width="15.28515625" style="107" customWidth="1"/>
    <col min="15365" max="15365" width="9.28515625" style="107" bestFit="1" customWidth="1"/>
    <col min="15366" max="15366" width="9.140625" style="107"/>
    <col min="15367" max="15367" width="12.7109375" style="107" customWidth="1"/>
    <col min="15368" max="15606" width="9.140625" style="107"/>
    <col min="15607" max="15607" width="15.42578125" style="107" customWidth="1"/>
    <col min="15608" max="15608" width="14.42578125" style="107" customWidth="1"/>
    <col min="15609" max="15610" width="11" style="107" customWidth="1"/>
    <col min="15611" max="15611" width="15" style="107" customWidth="1"/>
    <col min="15612" max="15612" width="11" style="107" customWidth="1"/>
    <col min="15613" max="15613" width="12.7109375" style="107" customWidth="1"/>
    <col min="15614" max="15614" width="12.85546875" style="107" customWidth="1"/>
    <col min="15615" max="15615" width="13.42578125" style="107" customWidth="1"/>
    <col min="15616" max="15619" width="9.140625" style="107"/>
    <col min="15620" max="15620" width="15.28515625" style="107" customWidth="1"/>
    <col min="15621" max="15621" width="9.28515625" style="107" bestFit="1" customWidth="1"/>
    <col min="15622" max="15622" width="9.140625" style="107"/>
    <col min="15623" max="15623" width="12.7109375" style="107" customWidth="1"/>
    <col min="15624" max="15862" width="9.140625" style="107"/>
    <col min="15863" max="15863" width="15.42578125" style="107" customWidth="1"/>
    <col min="15864" max="15864" width="14.42578125" style="107" customWidth="1"/>
    <col min="15865" max="15866" width="11" style="107" customWidth="1"/>
    <col min="15867" max="15867" width="15" style="107" customWidth="1"/>
    <col min="15868" max="15868" width="11" style="107" customWidth="1"/>
    <col min="15869" max="15869" width="12.7109375" style="107" customWidth="1"/>
    <col min="15870" max="15870" width="12.85546875" style="107" customWidth="1"/>
    <col min="15871" max="15871" width="13.42578125" style="107" customWidth="1"/>
    <col min="15872" max="15875" width="9.140625" style="107"/>
    <col min="15876" max="15876" width="15.28515625" style="107" customWidth="1"/>
    <col min="15877" max="15877" width="9.28515625" style="107" bestFit="1" customWidth="1"/>
    <col min="15878" max="15878" width="9.140625" style="107"/>
    <col min="15879" max="15879" width="12.7109375" style="107" customWidth="1"/>
    <col min="15880" max="16118" width="9.140625" style="107"/>
    <col min="16119" max="16119" width="15.42578125" style="107" customWidth="1"/>
    <col min="16120" max="16120" width="14.42578125" style="107" customWidth="1"/>
    <col min="16121" max="16122" width="11" style="107" customWidth="1"/>
    <col min="16123" max="16123" width="15" style="107" customWidth="1"/>
    <col min="16124" max="16124" width="11" style="107" customWidth="1"/>
    <col min="16125" max="16125" width="12.7109375" style="107" customWidth="1"/>
    <col min="16126" max="16126" width="12.85546875" style="107" customWidth="1"/>
    <col min="16127" max="16127" width="13.42578125" style="107" customWidth="1"/>
    <col min="16128" max="16131" width="9.140625" style="107"/>
    <col min="16132" max="16132" width="15.28515625" style="107" customWidth="1"/>
    <col min="16133" max="16133" width="9.28515625" style="107" bestFit="1" customWidth="1"/>
    <col min="16134" max="16134" width="9.140625" style="107"/>
    <col min="16135" max="16135" width="12.7109375" style="107" customWidth="1"/>
    <col min="16136" max="16384" width="9.140625" style="107"/>
  </cols>
  <sheetData>
    <row r="1" spans="1:24" ht="15.75">
      <c r="D1" s="108" t="s">
        <v>778</v>
      </c>
      <c r="E1" s="109"/>
      <c r="F1" s="109"/>
      <c r="G1" s="109"/>
      <c r="H1" s="109"/>
      <c r="I1" s="109"/>
      <c r="J1" s="109"/>
    </row>
    <row r="2" spans="1:24">
      <c r="B2" s="110" t="s">
        <v>779</v>
      </c>
      <c r="C2" s="111">
        <f>COUNT(B13:B73)</f>
        <v>10</v>
      </c>
      <c r="D2" s="112" t="s">
        <v>780</v>
      </c>
      <c r="E2" s="112" t="s">
        <v>781</v>
      </c>
      <c r="F2" s="112" t="s">
        <v>782</v>
      </c>
      <c r="G2" s="112" t="s">
        <v>783</v>
      </c>
      <c r="H2" s="112" t="s">
        <v>784</v>
      </c>
      <c r="I2" s="112" t="s">
        <v>785</v>
      </c>
      <c r="J2" s="112" t="s">
        <v>786</v>
      </c>
      <c r="K2" s="112" t="s">
        <v>787</v>
      </c>
      <c r="L2" s="113" t="s">
        <v>788</v>
      </c>
    </row>
    <row r="3" spans="1:24">
      <c r="B3" s="110" t="s">
        <v>789</v>
      </c>
      <c r="C3" s="111">
        <f>COUNT(B13:H13)</f>
        <v>3</v>
      </c>
      <c r="D3" s="114" t="s">
        <v>333</v>
      </c>
      <c r="E3" s="115">
        <f>C3-1</f>
        <v>2</v>
      </c>
      <c r="F3" s="115">
        <f>(SUMSQ(B74:H74)/C2)-C6</f>
        <v>0.1531157999999877</v>
      </c>
      <c r="G3" s="115">
        <f>F3/E3</f>
        <v>7.655789999999385E-2</v>
      </c>
      <c r="H3" s="115">
        <f>G3/G5</f>
        <v>1.6658160278183525</v>
      </c>
      <c r="I3" s="116">
        <f>FINV(0.05,E3,E$5)</f>
        <v>3.5545571457137326</v>
      </c>
      <c r="J3" s="117" t="str">
        <f>IF(H3&gt;K3,"**",IF(H3&gt;I3,"*","NS"))</f>
        <v>NS</v>
      </c>
      <c r="K3" s="116">
        <f>FINV(0.01,E3,E$5)</f>
        <v>6.0129048348626437</v>
      </c>
      <c r="L3" s="107">
        <f>FDIST(H3,E3,E$5)</f>
        <v>0.21688813265366502</v>
      </c>
    </row>
    <row r="4" spans="1:24">
      <c r="B4" s="110" t="s">
        <v>790</v>
      </c>
      <c r="C4" s="118">
        <f>I74</f>
        <v>31.290000000000006</v>
      </c>
      <c r="D4" s="114" t="s">
        <v>791</v>
      </c>
      <c r="E4" s="115">
        <f>C2-1</f>
        <v>9</v>
      </c>
      <c r="F4" s="115">
        <f>(SUMSQ(I13:I73)/C3)-C6</f>
        <v>0.84022466666665707</v>
      </c>
      <c r="G4" s="115">
        <f>F4/E4</f>
        <v>9.3358296296295232E-2</v>
      </c>
      <c r="H4" s="115">
        <f>G4/G5</f>
        <v>2.0313742448551464</v>
      </c>
      <c r="I4" s="116">
        <f>FINV(0.05,E4,E$5)</f>
        <v>2.4562811492136793</v>
      </c>
      <c r="J4" s="117" t="str">
        <f>IF(H4&gt;K4,"**",IF(H4&gt;I4,"*","NS"))</f>
        <v>NS</v>
      </c>
      <c r="K4" s="116">
        <f>FINV(0.01,E4,E$5)</f>
        <v>3.5970739136540626</v>
      </c>
      <c r="L4" s="119">
        <f>FDIST(H4,E4,E$5)</f>
        <v>9.5918071306252295E-2</v>
      </c>
    </row>
    <row r="5" spans="1:24">
      <c r="B5" s="110" t="s">
        <v>792</v>
      </c>
      <c r="C5" s="118">
        <f>I74/(C2*C3)</f>
        <v>1.0430000000000001</v>
      </c>
      <c r="D5" s="114" t="s">
        <v>793</v>
      </c>
      <c r="E5" s="115">
        <f>E4*E3</f>
        <v>18</v>
      </c>
      <c r="F5" s="115">
        <f>F6-F4-F3</f>
        <v>0.82724753333334888</v>
      </c>
      <c r="G5" s="116">
        <f>F5/E5</f>
        <v>4.595819629629716E-2</v>
      </c>
      <c r="H5" s="115"/>
      <c r="I5" s="115"/>
      <c r="J5" s="117"/>
    </row>
    <row r="6" spans="1:24">
      <c r="B6" s="110" t="s">
        <v>794</v>
      </c>
      <c r="C6" s="118">
        <f>POWER(I74,2)/(C2*C3)</f>
        <v>32.635470000000012</v>
      </c>
      <c r="D6" s="112" t="s">
        <v>795</v>
      </c>
      <c r="E6" s="120">
        <f>C2*C3-1</f>
        <v>29</v>
      </c>
      <c r="F6" s="120">
        <f>SUMSQ(B13:H73)-C6</f>
        <v>1.8205879999999937</v>
      </c>
      <c r="G6" s="120"/>
      <c r="H6" s="120"/>
      <c r="I6" s="120"/>
      <c r="J6" s="117"/>
    </row>
    <row r="7" spans="1:24" s="121" customFormat="1">
      <c r="C7" s="122"/>
      <c r="D7" s="123" t="s">
        <v>796</v>
      </c>
      <c r="E7" s="124"/>
      <c r="F7" s="124">
        <f>SQRT(G5)</f>
        <v>0.21437862835715962</v>
      </c>
      <c r="G7" s="125"/>
      <c r="H7" s="125"/>
      <c r="I7" s="125"/>
    </row>
    <row r="8" spans="1:24">
      <c r="D8" s="244" t="s">
        <v>797</v>
      </c>
      <c r="E8" s="244"/>
      <c r="F8" s="126">
        <f>SQRT((G5)/C3)</f>
        <v>0.12377155879050884</v>
      </c>
      <c r="I8" s="127"/>
    </row>
    <row r="9" spans="1:24">
      <c r="D9" s="244" t="s">
        <v>798</v>
      </c>
      <c r="E9" s="244"/>
      <c r="F9" s="126">
        <f>TINV(0.05,E5)*F8*SQRT(2)</f>
        <v>0.36774416865765769</v>
      </c>
      <c r="G9" s="107" t="s">
        <v>799</v>
      </c>
      <c r="H9" s="126">
        <f>TINV(0.01,E5)*F8*SQRT(2)</f>
        <v>0.5038405421209351</v>
      </c>
    </row>
    <row r="10" spans="1:24">
      <c r="D10" s="244" t="s">
        <v>800</v>
      </c>
      <c r="E10" s="244"/>
      <c r="F10" s="126">
        <f>SQRT(G5)/C5*100</f>
        <v>20.554039152172539</v>
      </c>
    </row>
    <row r="11" spans="1:24">
      <c r="D11" s="117"/>
      <c r="E11" s="128"/>
      <c r="O11" s="129" t="s">
        <v>792</v>
      </c>
      <c r="P11" s="130">
        <f>C5</f>
        <v>1.0430000000000001</v>
      </c>
    </row>
    <row r="12" spans="1:24">
      <c r="A12" s="131" t="s">
        <v>791</v>
      </c>
      <c r="B12" s="131" t="s">
        <v>801</v>
      </c>
      <c r="C12" s="131" t="s">
        <v>802</v>
      </c>
      <c r="D12" s="131" t="s">
        <v>803</v>
      </c>
      <c r="E12" s="131">
        <v>4</v>
      </c>
      <c r="F12" s="131">
        <v>5</v>
      </c>
      <c r="G12" s="131">
        <v>6</v>
      </c>
      <c r="H12" s="131">
        <v>8</v>
      </c>
      <c r="I12" s="131" t="s">
        <v>804</v>
      </c>
      <c r="J12" s="131" t="s">
        <v>792</v>
      </c>
      <c r="K12" s="131" t="s">
        <v>805</v>
      </c>
      <c r="O12" s="132" t="s">
        <v>796</v>
      </c>
      <c r="P12" s="133">
        <f>SQRT(G5)</f>
        <v>0.21437862835715962</v>
      </c>
    </row>
    <row r="13" spans="1:24" ht="15">
      <c r="A13" s="134" t="s">
        <v>524</v>
      </c>
      <c r="B13" s="155">
        <v>0.64400000000000002</v>
      </c>
      <c r="C13" s="156">
        <v>1.0580000000000001</v>
      </c>
      <c r="D13" s="156">
        <v>0.435</v>
      </c>
      <c r="E13" s="136"/>
      <c r="F13" s="136"/>
      <c r="G13" s="136"/>
      <c r="H13" s="136"/>
      <c r="I13" s="157">
        <f t="shared" ref="I13:I44" si="0">SUM(B13:H13)</f>
        <v>2.137</v>
      </c>
      <c r="J13" s="158">
        <f t="shared" ref="J13:J73" si="1">AVERAGE(B13:H13)</f>
        <v>0.71233333333333337</v>
      </c>
      <c r="K13" s="158">
        <f t="shared" ref="K13:K73" si="2">STDEV(B13:D13)/SQRT(C$3)</f>
        <v>0.18306131334731668</v>
      </c>
      <c r="L13" s="139"/>
      <c r="O13" s="132" t="s">
        <v>806</v>
      </c>
      <c r="P13" s="133">
        <f>F7/C5*100</f>
        <v>20.554039152172539</v>
      </c>
      <c r="Q13" s="140"/>
      <c r="R13" s="140"/>
      <c r="S13" s="140"/>
      <c r="T13" s="140"/>
      <c r="U13" s="141"/>
      <c r="V13" s="141"/>
      <c r="W13" s="141"/>
      <c r="X13" s="141"/>
    </row>
    <row r="14" spans="1:24" ht="15">
      <c r="A14" s="134" t="s">
        <v>525</v>
      </c>
      <c r="B14" s="155">
        <v>1.2410000000000001</v>
      </c>
      <c r="C14" s="156">
        <v>0.90100000000000002</v>
      </c>
      <c r="D14" s="156">
        <v>0.996</v>
      </c>
      <c r="E14" s="136"/>
      <c r="F14" s="136"/>
      <c r="G14" s="136"/>
      <c r="H14" s="136"/>
      <c r="I14" s="157">
        <f t="shared" si="0"/>
        <v>3.1380000000000003</v>
      </c>
      <c r="J14" s="158">
        <f t="shared" si="1"/>
        <v>1.046</v>
      </c>
      <c r="K14" s="158">
        <f t="shared" si="2"/>
        <v>0.10128343069492293</v>
      </c>
      <c r="L14" s="139"/>
      <c r="O14" s="132" t="s">
        <v>807</v>
      </c>
      <c r="P14" s="133">
        <f>F7/SQRT(C3)</f>
        <v>0.12377155879050886</v>
      </c>
      <c r="Q14" s="140"/>
      <c r="R14" s="140"/>
      <c r="S14" s="140"/>
      <c r="T14" s="140"/>
      <c r="U14" s="141"/>
      <c r="V14" s="141"/>
      <c r="W14" s="141"/>
      <c r="X14" s="141"/>
    </row>
    <row r="15" spans="1:24" ht="15">
      <c r="A15" s="134" t="s">
        <v>526</v>
      </c>
      <c r="B15" s="155">
        <v>0.84499999999999997</v>
      </c>
      <c r="C15" s="156">
        <v>1.256</v>
      </c>
      <c r="D15" s="156">
        <v>1.0680000000000001</v>
      </c>
      <c r="E15" s="136"/>
      <c r="F15" s="136"/>
      <c r="G15" s="136"/>
      <c r="H15" s="136"/>
      <c r="I15" s="157">
        <f t="shared" si="0"/>
        <v>3.169</v>
      </c>
      <c r="J15" s="158">
        <f t="shared" si="1"/>
        <v>1.0563333333333333</v>
      </c>
      <c r="K15" s="158">
        <f t="shared" si="2"/>
        <v>0.11878879483258367</v>
      </c>
      <c r="L15" s="139"/>
      <c r="O15" s="132" t="s">
        <v>808</v>
      </c>
      <c r="P15" s="133">
        <f>F8*SQRT(2)</f>
        <v>0.17503941707759649</v>
      </c>
      <c r="Q15" s="140"/>
      <c r="R15" s="140"/>
      <c r="S15" s="140"/>
      <c r="T15" s="140"/>
      <c r="U15" s="141"/>
      <c r="V15" s="141"/>
      <c r="W15" s="141"/>
      <c r="X15" s="141"/>
    </row>
    <row r="16" spans="1:24" ht="15">
      <c r="A16" s="134" t="s">
        <v>527</v>
      </c>
      <c r="B16" s="155">
        <v>1.07</v>
      </c>
      <c r="C16" s="156">
        <v>0.6399999999999999</v>
      </c>
      <c r="D16" s="156">
        <v>0.71799999999999997</v>
      </c>
      <c r="E16" s="136"/>
      <c r="F16" s="136"/>
      <c r="G16" s="136"/>
      <c r="H16" s="136"/>
      <c r="I16" s="157">
        <f t="shared" si="0"/>
        <v>2.4279999999999999</v>
      </c>
      <c r="J16" s="158">
        <f t="shared" si="1"/>
        <v>0.80933333333333335</v>
      </c>
      <c r="K16" s="158">
        <f t="shared" si="2"/>
        <v>0.13226404567295616</v>
      </c>
      <c r="L16" s="139"/>
      <c r="O16" s="132" t="s">
        <v>809</v>
      </c>
      <c r="P16" s="133">
        <f>TINV(0.05,E5)*F8*SQRT(2)</f>
        <v>0.36774416865765769</v>
      </c>
      <c r="Q16" s="140"/>
      <c r="R16" s="140"/>
      <c r="S16" s="140"/>
      <c r="T16" s="140"/>
      <c r="U16" s="141"/>
      <c r="V16" s="141"/>
      <c r="W16" s="141"/>
      <c r="X16" s="141"/>
    </row>
    <row r="17" spans="1:24" ht="15">
      <c r="A17" s="134" t="s">
        <v>528</v>
      </c>
      <c r="B17" s="155">
        <v>1.579</v>
      </c>
      <c r="C17" s="156">
        <v>1.298</v>
      </c>
      <c r="D17" s="156">
        <v>0.92900000000000005</v>
      </c>
      <c r="E17" s="136"/>
      <c r="F17" s="136"/>
      <c r="G17" s="136"/>
      <c r="H17" s="136"/>
      <c r="I17" s="157">
        <f t="shared" si="0"/>
        <v>3.806</v>
      </c>
      <c r="J17" s="158">
        <f t="shared" si="1"/>
        <v>1.2686666666666666</v>
      </c>
      <c r="K17" s="158">
        <f t="shared" si="2"/>
        <v>0.18821116981848984</v>
      </c>
      <c r="L17" s="139"/>
      <c r="O17" s="132" t="s">
        <v>810</v>
      </c>
      <c r="P17" s="133">
        <f>TINV(0.01,E5)*F8*SQRT(2)</f>
        <v>0.5038405421209351</v>
      </c>
      <c r="Q17" s="140"/>
      <c r="R17" s="140"/>
      <c r="S17" s="140"/>
      <c r="T17" s="140"/>
      <c r="U17" s="141"/>
      <c r="V17" s="141"/>
      <c r="W17" s="141"/>
      <c r="X17" s="141"/>
    </row>
    <row r="18" spans="1:24" ht="15">
      <c r="A18" s="134" t="s">
        <v>529</v>
      </c>
      <c r="B18" s="155">
        <v>0.89399999999999991</v>
      </c>
      <c r="C18" s="156">
        <v>1.1600000000000001</v>
      </c>
      <c r="D18" s="156">
        <v>0.78</v>
      </c>
      <c r="E18" s="136"/>
      <c r="F18" s="136"/>
      <c r="G18" s="136"/>
      <c r="H18" s="136"/>
      <c r="I18" s="157">
        <f t="shared" si="0"/>
        <v>2.8340000000000005</v>
      </c>
      <c r="J18" s="158">
        <f t="shared" si="1"/>
        <v>0.94466666666666688</v>
      </c>
      <c r="K18" s="158">
        <f t="shared" si="2"/>
        <v>0.1125837959526635</v>
      </c>
      <c r="L18" s="139"/>
      <c r="O18" s="132" t="s">
        <v>811</v>
      </c>
      <c r="P18" s="133">
        <f>(G4-G5)/C3</f>
        <v>1.5800033333332689E-2</v>
      </c>
      <c r="Q18" s="140"/>
      <c r="R18" s="140"/>
      <c r="S18" s="140"/>
      <c r="T18" s="140"/>
      <c r="U18" s="141"/>
      <c r="V18" s="141"/>
      <c r="W18" s="141"/>
      <c r="X18" s="141"/>
    </row>
    <row r="19" spans="1:24" ht="15">
      <c r="A19" s="134" t="s">
        <v>530</v>
      </c>
      <c r="B19" s="155">
        <v>1.123</v>
      </c>
      <c r="C19" s="156">
        <v>1.3699999999999999</v>
      </c>
      <c r="D19" s="156">
        <v>0.79300000000000004</v>
      </c>
      <c r="E19" s="136"/>
      <c r="F19" s="136"/>
      <c r="G19" s="136"/>
      <c r="H19" s="136"/>
      <c r="I19" s="157">
        <f t="shared" si="0"/>
        <v>3.286</v>
      </c>
      <c r="J19" s="158">
        <f t="shared" si="1"/>
        <v>1.0953333333333333</v>
      </c>
      <c r="K19" s="158">
        <f t="shared" si="2"/>
        <v>0.16713899737776461</v>
      </c>
      <c r="L19" s="142"/>
      <c r="O19" s="132" t="s">
        <v>812</v>
      </c>
      <c r="P19" s="133">
        <f>P18+G5</f>
        <v>6.1758229629629846E-2</v>
      </c>
      <c r="Q19" s="140"/>
      <c r="R19" s="140"/>
      <c r="S19" s="140"/>
      <c r="T19" s="140"/>
      <c r="U19" s="141"/>
      <c r="V19" s="141"/>
      <c r="W19" s="141"/>
      <c r="X19" s="141"/>
    </row>
    <row r="20" spans="1:24" ht="15">
      <c r="A20" s="134" t="s">
        <v>531</v>
      </c>
      <c r="B20" s="155">
        <v>0.95899999999999996</v>
      </c>
      <c r="C20" s="156">
        <v>1.2330000000000001</v>
      </c>
      <c r="D20" s="156">
        <v>1.167</v>
      </c>
      <c r="E20" s="136"/>
      <c r="F20" s="136"/>
      <c r="G20" s="136"/>
      <c r="H20" s="136"/>
      <c r="I20" s="157">
        <f t="shared" si="0"/>
        <v>3.359</v>
      </c>
      <c r="J20" s="158">
        <f t="shared" si="1"/>
        <v>1.1196666666666666</v>
      </c>
      <c r="K20" s="158">
        <f t="shared" si="2"/>
        <v>8.2561761393786376E-2</v>
      </c>
      <c r="L20" s="142"/>
      <c r="O20" s="132" t="s">
        <v>813</v>
      </c>
      <c r="P20" s="133">
        <f>SQRT(P18)</f>
        <v>0.12569818349257356</v>
      </c>
      <c r="Q20" s="140"/>
      <c r="R20" s="140"/>
      <c r="S20" s="140"/>
      <c r="T20" s="140"/>
      <c r="U20" s="141"/>
      <c r="V20" s="141"/>
      <c r="W20" s="141"/>
      <c r="X20" s="141"/>
    </row>
    <row r="21" spans="1:24" ht="15">
      <c r="A21" s="134" t="s">
        <v>565</v>
      </c>
      <c r="B21" s="155">
        <v>1.2109999999999999</v>
      </c>
      <c r="C21" s="156">
        <v>1.1639999999999999</v>
      </c>
      <c r="D21" s="156">
        <v>1.329</v>
      </c>
      <c r="E21" s="136"/>
      <c r="F21" s="136"/>
      <c r="G21" s="136"/>
      <c r="H21" s="136"/>
      <c r="I21" s="157">
        <f t="shared" si="0"/>
        <v>3.7039999999999997</v>
      </c>
      <c r="J21" s="158">
        <f t="shared" si="1"/>
        <v>1.2346666666666666</v>
      </c>
      <c r="K21" s="158">
        <f t="shared" si="2"/>
        <v>4.9079300909626908E-2</v>
      </c>
      <c r="L21" s="142"/>
      <c r="M21" s="121"/>
      <c r="O21" s="132" t="s">
        <v>814</v>
      </c>
      <c r="P21" s="133">
        <f>SQRT(P19)</f>
        <v>0.24851203115670245</v>
      </c>
      <c r="Q21" s="140"/>
      <c r="R21" s="140"/>
      <c r="S21" s="140"/>
      <c r="T21" s="140"/>
      <c r="U21" s="141"/>
      <c r="V21" s="141"/>
      <c r="W21" s="141"/>
      <c r="X21" s="141"/>
    </row>
    <row r="22" spans="1:24" ht="15">
      <c r="A22" s="134" t="s">
        <v>194</v>
      </c>
      <c r="B22" s="155">
        <v>1.0940000000000001</v>
      </c>
      <c r="C22" s="156">
        <v>1.087</v>
      </c>
      <c r="D22" s="156">
        <v>1.248</v>
      </c>
      <c r="E22" s="136"/>
      <c r="F22" s="136"/>
      <c r="G22" s="136"/>
      <c r="H22" s="136"/>
      <c r="I22" s="157">
        <f t="shared" si="0"/>
        <v>3.4290000000000003</v>
      </c>
      <c r="J22" s="158">
        <f t="shared" si="1"/>
        <v>1.143</v>
      </c>
      <c r="K22" s="158">
        <f t="shared" si="2"/>
        <v>5.2538874496254488E-2</v>
      </c>
      <c r="L22" s="142"/>
      <c r="O22" s="132" t="s">
        <v>815</v>
      </c>
      <c r="P22" s="133">
        <f>G5</f>
        <v>4.595819629629716E-2</v>
      </c>
      <c r="Q22" s="140"/>
      <c r="R22" s="140"/>
      <c r="S22" s="140"/>
      <c r="T22" s="140"/>
      <c r="U22" s="141"/>
      <c r="V22" s="141"/>
      <c r="W22" s="141"/>
      <c r="X22" s="141"/>
    </row>
    <row r="23" spans="1:24" ht="15">
      <c r="A23" s="134"/>
      <c r="D23" s="135"/>
      <c r="E23" s="136"/>
      <c r="F23" s="136"/>
      <c r="G23" s="136"/>
      <c r="H23" s="136"/>
      <c r="I23" s="137">
        <f t="shared" si="0"/>
        <v>0</v>
      </c>
      <c r="J23" s="138" t="e">
        <f t="shared" si="1"/>
        <v>#DIV/0!</v>
      </c>
      <c r="K23" s="138" t="e">
        <f t="shared" si="2"/>
        <v>#DIV/0!</v>
      </c>
      <c r="L23" s="139"/>
      <c r="M23" s="121"/>
      <c r="O23" s="132" t="s">
        <v>816</v>
      </c>
      <c r="P23" s="133">
        <f>SQRT(P22)</f>
        <v>0.21437862835715962</v>
      </c>
      <c r="Q23" s="140"/>
      <c r="R23" s="140"/>
      <c r="S23" s="140"/>
      <c r="T23" s="140"/>
      <c r="U23" s="141"/>
      <c r="V23" s="141"/>
      <c r="W23" s="141"/>
      <c r="X23" s="141"/>
    </row>
    <row r="24" spans="1:24" ht="15">
      <c r="A24" s="134"/>
      <c r="D24" s="135"/>
      <c r="E24" s="136"/>
      <c r="F24" s="136"/>
      <c r="G24" s="136"/>
      <c r="H24" s="136"/>
      <c r="I24" s="137">
        <f t="shared" si="0"/>
        <v>0</v>
      </c>
      <c r="J24" s="138" t="e">
        <f t="shared" si="1"/>
        <v>#DIV/0!</v>
      </c>
      <c r="K24" s="138" t="e">
        <f t="shared" si="2"/>
        <v>#DIV/0!</v>
      </c>
      <c r="L24" s="139"/>
      <c r="O24" s="132" t="s">
        <v>817</v>
      </c>
      <c r="P24" s="133">
        <f>P20/C5*100</f>
        <v>12.051599567840224</v>
      </c>
      <c r="Q24" s="140"/>
      <c r="R24" s="140"/>
      <c r="S24" s="140"/>
      <c r="T24" s="140"/>
      <c r="U24" s="141"/>
      <c r="V24" s="141"/>
      <c r="W24" s="141"/>
      <c r="X24" s="141"/>
    </row>
    <row r="25" spans="1:24" ht="15">
      <c r="A25" s="134"/>
      <c r="D25" s="135"/>
      <c r="E25" s="136"/>
      <c r="F25" s="136"/>
      <c r="G25" s="136"/>
      <c r="H25" s="136"/>
      <c r="I25" s="137">
        <f t="shared" si="0"/>
        <v>0</v>
      </c>
      <c r="J25" s="138" t="e">
        <f t="shared" si="1"/>
        <v>#DIV/0!</v>
      </c>
      <c r="K25" s="138" t="e">
        <f t="shared" si="2"/>
        <v>#DIV/0!</v>
      </c>
      <c r="L25" s="139"/>
      <c r="O25" s="132" t="s">
        <v>818</v>
      </c>
      <c r="P25" s="133">
        <f>P21/C5*100</f>
        <v>23.826656870249511</v>
      </c>
      <c r="Q25" s="140"/>
      <c r="R25" s="140"/>
      <c r="S25" s="140"/>
      <c r="T25" s="140"/>
      <c r="U25" s="141"/>
      <c r="V25" s="141"/>
      <c r="W25" s="141"/>
      <c r="X25" s="141"/>
    </row>
    <row r="26" spans="1:24" ht="15">
      <c r="A26" s="134"/>
      <c r="D26" s="135"/>
      <c r="E26" s="136"/>
      <c r="F26" s="136"/>
      <c r="G26" s="136"/>
      <c r="H26" s="136"/>
      <c r="I26" s="137">
        <f t="shared" si="0"/>
        <v>0</v>
      </c>
      <c r="J26" s="138" t="e">
        <f t="shared" si="1"/>
        <v>#DIV/0!</v>
      </c>
      <c r="K26" s="138" t="e">
        <f t="shared" si="2"/>
        <v>#DIV/0!</v>
      </c>
      <c r="L26" s="142"/>
      <c r="M26" s="121"/>
      <c r="O26" s="132" t="s">
        <v>819</v>
      </c>
      <c r="P26" s="133">
        <f>P23/C5*100</f>
        <v>20.554039152172539</v>
      </c>
      <c r="Q26" s="140"/>
      <c r="R26" s="140"/>
      <c r="S26" s="140"/>
      <c r="T26" s="140"/>
      <c r="U26" s="141"/>
      <c r="V26" s="141"/>
      <c r="W26" s="141"/>
      <c r="X26" s="141"/>
    </row>
    <row r="27" spans="1:24" ht="15">
      <c r="A27" s="134"/>
      <c r="D27" s="135"/>
      <c r="E27" s="136"/>
      <c r="F27" s="136"/>
      <c r="G27" s="136"/>
      <c r="H27" s="136"/>
      <c r="I27" s="137">
        <f t="shared" si="0"/>
        <v>0</v>
      </c>
      <c r="J27" s="138" t="e">
        <f t="shared" si="1"/>
        <v>#DIV/0!</v>
      </c>
      <c r="K27" s="138" t="e">
        <f t="shared" si="2"/>
        <v>#DIV/0!</v>
      </c>
      <c r="L27" s="139"/>
      <c r="O27" s="132" t="s">
        <v>820</v>
      </c>
      <c r="P27" s="133">
        <f>P18/P19*100</f>
        <v>25.583688891483835</v>
      </c>
      <c r="Q27" s="140"/>
      <c r="R27" s="140"/>
      <c r="S27" s="140"/>
      <c r="T27" s="140"/>
      <c r="U27" s="141"/>
      <c r="V27" s="141"/>
      <c r="W27" s="141"/>
      <c r="X27" s="141"/>
    </row>
    <row r="28" spans="1:24" ht="15">
      <c r="A28" s="134"/>
      <c r="D28" s="143"/>
      <c r="E28" s="136"/>
      <c r="F28" s="136"/>
      <c r="G28" s="136"/>
      <c r="H28" s="136"/>
      <c r="I28" s="137">
        <f t="shared" si="0"/>
        <v>0</v>
      </c>
      <c r="J28" s="138" t="e">
        <f t="shared" si="1"/>
        <v>#DIV/0!</v>
      </c>
      <c r="K28" s="138" t="e">
        <f t="shared" si="2"/>
        <v>#DIV/0!</v>
      </c>
      <c r="L28" s="142"/>
      <c r="O28" s="132" t="s">
        <v>821</v>
      </c>
      <c r="P28" s="133">
        <f>P18/P21*2.06</f>
        <v>0.13097180251261853</v>
      </c>
      <c r="Q28" s="140"/>
      <c r="R28" s="140"/>
      <c r="S28" s="140"/>
      <c r="T28" s="140"/>
      <c r="U28" s="141"/>
      <c r="V28" s="141"/>
      <c r="W28" s="141"/>
      <c r="X28" s="141"/>
    </row>
    <row r="29" spans="1:24" ht="15">
      <c r="A29" s="134"/>
      <c r="D29" s="143"/>
      <c r="E29" s="136"/>
      <c r="F29" s="136"/>
      <c r="G29" s="136"/>
      <c r="H29" s="136"/>
      <c r="I29" s="137">
        <f t="shared" si="0"/>
        <v>0</v>
      </c>
      <c r="J29" s="138" t="e">
        <f t="shared" si="1"/>
        <v>#DIV/0!</v>
      </c>
      <c r="K29" s="138" t="e">
        <f t="shared" si="2"/>
        <v>#DIV/0!</v>
      </c>
      <c r="L29" s="139"/>
      <c r="O29" s="144" t="s">
        <v>822</v>
      </c>
      <c r="P29" s="145">
        <f>P28/C5*100</f>
        <v>12.557219799867546</v>
      </c>
      <c r="Q29" s="140"/>
      <c r="R29" s="140"/>
      <c r="S29" s="140"/>
      <c r="T29" s="140"/>
      <c r="U29" s="141"/>
      <c r="V29" s="141"/>
      <c r="W29" s="141"/>
      <c r="X29" s="141"/>
    </row>
    <row r="30" spans="1:24" ht="15">
      <c r="A30" s="134"/>
      <c r="D30" s="146"/>
      <c r="E30" s="136"/>
      <c r="F30" s="136"/>
      <c r="G30" s="136"/>
      <c r="H30" s="136"/>
      <c r="I30" s="137">
        <f t="shared" si="0"/>
        <v>0</v>
      </c>
      <c r="J30" s="138" t="e">
        <f t="shared" si="1"/>
        <v>#DIV/0!</v>
      </c>
      <c r="K30" s="138" t="e">
        <f t="shared" si="2"/>
        <v>#DIV/0!</v>
      </c>
      <c r="L30" s="139"/>
      <c r="Q30" s="140"/>
      <c r="R30" s="140"/>
      <c r="S30" s="140"/>
      <c r="T30" s="140"/>
      <c r="U30" s="141"/>
      <c r="V30" s="141"/>
      <c r="W30" s="141"/>
      <c r="X30" s="141"/>
    </row>
    <row r="31" spans="1:24" ht="15">
      <c r="A31" s="134"/>
      <c r="D31" s="147"/>
      <c r="E31" s="136"/>
      <c r="F31" s="136"/>
      <c r="G31" s="136"/>
      <c r="H31" s="136"/>
      <c r="I31" s="137">
        <f t="shared" si="0"/>
        <v>0</v>
      </c>
      <c r="J31" s="138" t="e">
        <f t="shared" si="1"/>
        <v>#DIV/0!</v>
      </c>
      <c r="K31" s="138" t="e">
        <f t="shared" si="2"/>
        <v>#DIV/0!</v>
      </c>
    </row>
    <row r="32" spans="1:24" ht="15">
      <c r="A32" s="134"/>
      <c r="D32" s="147"/>
      <c r="E32" s="136"/>
      <c r="F32" s="136"/>
      <c r="G32" s="136"/>
      <c r="H32" s="136"/>
      <c r="I32" s="137">
        <f t="shared" si="0"/>
        <v>0</v>
      </c>
      <c r="J32" s="138" t="e">
        <f t="shared" si="1"/>
        <v>#DIV/0!</v>
      </c>
      <c r="K32" s="138" t="e">
        <f t="shared" si="2"/>
        <v>#DIV/0!</v>
      </c>
      <c r="Q32" s="148"/>
      <c r="R32" s="148"/>
      <c r="S32" s="148"/>
      <c r="T32" s="148"/>
      <c r="U32" s="148"/>
    </row>
    <row r="33" spans="1:21" ht="15">
      <c r="A33" s="134"/>
      <c r="C33" s="147"/>
      <c r="D33" s="147"/>
      <c r="E33" s="136"/>
      <c r="F33" s="136"/>
      <c r="G33" s="136"/>
      <c r="H33" s="136"/>
      <c r="I33" s="137">
        <f t="shared" si="0"/>
        <v>0</v>
      </c>
      <c r="J33" s="138" t="e">
        <f t="shared" si="1"/>
        <v>#DIV/0!</v>
      </c>
      <c r="K33" s="138" t="e">
        <f t="shared" si="2"/>
        <v>#DIV/0!</v>
      </c>
      <c r="Q33" s="148"/>
      <c r="R33" s="148"/>
      <c r="S33" s="148"/>
      <c r="T33" s="148"/>
      <c r="U33" s="148"/>
    </row>
    <row r="34" spans="1:21" ht="15">
      <c r="A34" s="134"/>
      <c r="C34" s="147"/>
      <c r="D34" s="147"/>
      <c r="E34" s="136"/>
      <c r="F34" s="136"/>
      <c r="G34" s="136"/>
      <c r="H34" s="136"/>
      <c r="I34" s="137">
        <f t="shared" si="0"/>
        <v>0</v>
      </c>
      <c r="J34" s="138" t="e">
        <f t="shared" si="1"/>
        <v>#DIV/0!</v>
      </c>
      <c r="K34" s="138" t="e">
        <f t="shared" si="2"/>
        <v>#DIV/0!</v>
      </c>
      <c r="Q34" s="148"/>
      <c r="R34" s="148"/>
      <c r="S34" s="148"/>
      <c r="T34" s="148"/>
      <c r="U34" s="148"/>
    </row>
    <row r="35" spans="1:21" ht="15">
      <c r="A35" s="134"/>
      <c r="C35" s="147"/>
      <c r="D35" s="147"/>
      <c r="E35" s="136"/>
      <c r="F35" s="136"/>
      <c r="G35" s="136"/>
      <c r="H35" s="136"/>
      <c r="I35" s="137">
        <f t="shared" si="0"/>
        <v>0</v>
      </c>
      <c r="J35" s="138" t="e">
        <f t="shared" si="1"/>
        <v>#DIV/0!</v>
      </c>
      <c r="K35" s="138" t="e">
        <f t="shared" si="2"/>
        <v>#DIV/0!</v>
      </c>
      <c r="Q35" s="148"/>
      <c r="R35" s="148"/>
      <c r="S35" s="148"/>
      <c r="T35" s="148"/>
      <c r="U35" s="148"/>
    </row>
    <row r="36" spans="1:21" ht="15">
      <c r="A36" s="134"/>
      <c r="C36" s="147"/>
      <c r="D36" s="147"/>
      <c r="E36" s="136"/>
      <c r="F36" s="136"/>
      <c r="G36" s="136"/>
      <c r="H36" s="136"/>
      <c r="I36" s="137">
        <f t="shared" si="0"/>
        <v>0</v>
      </c>
      <c r="J36" s="138" t="e">
        <f t="shared" si="1"/>
        <v>#DIV/0!</v>
      </c>
      <c r="K36" s="138" t="e">
        <f t="shared" si="2"/>
        <v>#DIV/0!</v>
      </c>
      <c r="Q36" s="148"/>
      <c r="R36" s="148"/>
      <c r="S36" s="148"/>
      <c r="T36" s="148"/>
      <c r="U36" s="148"/>
    </row>
    <row r="37" spans="1:21" ht="15">
      <c r="A37" s="134"/>
      <c r="C37" s="147"/>
      <c r="D37" s="147"/>
      <c r="E37" s="136"/>
      <c r="F37" s="136"/>
      <c r="G37" s="136"/>
      <c r="H37" s="136"/>
      <c r="I37" s="137">
        <f t="shared" si="0"/>
        <v>0</v>
      </c>
      <c r="J37" s="138" t="e">
        <f t="shared" si="1"/>
        <v>#DIV/0!</v>
      </c>
      <c r="K37" s="138" t="e">
        <f t="shared" si="2"/>
        <v>#DIV/0!</v>
      </c>
      <c r="Q37" s="148"/>
      <c r="R37" s="148"/>
      <c r="S37" s="148"/>
      <c r="T37" s="148"/>
      <c r="U37" s="148"/>
    </row>
    <row r="38" spans="1:21" ht="15">
      <c r="A38" s="134"/>
      <c r="C38" s="147"/>
      <c r="D38" s="147"/>
      <c r="E38" s="136"/>
      <c r="F38" s="136"/>
      <c r="G38" s="136"/>
      <c r="H38" s="136"/>
      <c r="I38" s="137">
        <f t="shared" si="0"/>
        <v>0</v>
      </c>
      <c r="J38" s="138" t="e">
        <f t="shared" si="1"/>
        <v>#DIV/0!</v>
      </c>
      <c r="K38" s="138" t="e">
        <f t="shared" si="2"/>
        <v>#DIV/0!</v>
      </c>
      <c r="Q38" s="148"/>
      <c r="R38" s="148"/>
      <c r="S38" s="148"/>
      <c r="T38" s="148"/>
      <c r="U38" s="148"/>
    </row>
    <row r="39" spans="1:21" ht="15">
      <c r="A39" s="134"/>
      <c r="C39" s="147"/>
      <c r="D39" s="147"/>
      <c r="E39" s="136"/>
      <c r="F39" s="136"/>
      <c r="G39" s="136"/>
      <c r="H39" s="136"/>
      <c r="I39" s="137">
        <f t="shared" si="0"/>
        <v>0</v>
      </c>
      <c r="J39" s="138" t="e">
        <f t="shared" si="1"/>
        <v>#DIV/0!</v>
      </c>
      <c r="K39" s="138" t="e">
        <f t="shared" si="2"/>
        <v>#DIV/0!</v>
      </c>
      <c r="Q39" s="148"/>
      <c r="R39" s="148"/>
      <c r="S39" s="148"/>
      <c r="T39" s="148"/>
      <c r="U39" s="148"/>
    </row>
    <row r="40" spans="1:21" ht="15">
      <c r="A40" s="134"/>
      <c r="C40" s="147"/>
      <c r="D40" s="147"/>
      <c r="E40" s="136"/>
      <c r="F40" s="136"/>
      <c r="G40" s="136"/>
      <c r="H40" s="136"/>
      <c r="I40" s="137">
        <f t="shared" si="0"/>
        <v>0</v>
      </c>
      <c r="J40" s="138" t="e">
        <f t="shared" si="1"/>
        <v>#DIV/0!</v>
      </c>
      <c r="K40" s="138" t="e">
        <f t="shared" si="2"/>
        <v>#DIV/0!</v>
      </c>
      <c r="Q40" s="148"/>
      <c r="R40" s="148"/>
      <c r="S40" s="148"/>
      <c r="T40" s="148"/>
      <c r="U40" s="148"/>
    </row>
    <row r="41" spans="1:21" ht="15">
      <c r="A41" s="134"/>
      <c r="C41" s="147"/>
      <c r="D41" s="147"/>
      <c r="E41" s="136"/>
      <c r="F41" s="136"/>
      <c r="G41" s="136"/>
      <c r="H41" s="136"/>
      <c r="I41" s="137">
        <f t="shared" si="0"/>
        <v>0</v>
      </c>
      <c r="J41" s="138" t="e">
        <f t="shared" si="1"/>
        <v>#DIV/0!</v>
      </c>
      <c r="K41" s="138" t="e">
        <f t="shared" si="2"/>
        <v>#DIV/0!</v>
      </c>
      <c r="Q41" s="148"/>
      <c r="R41" s="148"/>
      <c r="S41" s="148"/>
      <c r="T41" s="148"/>
      <c r="U41" s="148"/>
    </row>
    <row r="42" spans="1:21" ht="15">
      <c r="A42" s="134"/>
      <c r="C42" s="147"/>
      <c r="D42" s="147"/>
      <c r="E42" s="136"/>
      <c r="F42" s="136"/>
      <c r="G42" s="136"/>
      <c r="H42" s="136"/>
      <c r="I42" s="137">
        <f t="shared" si="0"/>
        <v>0</v>
      </c>
      <c r="J42" s="138" t="e">
        <f t="shared" si="1"/>
        <v>#DIV/0!</v>
      </c>
      <c r="K42" s="138" t="e">
        <f t="shared" si="2"/>
        <v>#DIV/0!</v>
      </c>
      <c r="Q42" s="148"/>
      <c r="R42" s="148"/>
      <c r="S42" s="148"/>
      <c r="T42" s="148"/>
      <c r="U42" s="148"/>
    </row>
    <row r="43" spans="1:21" ht="15">
      <c r="A43" s="134"/>
      <c r="B43"/>
      <c r="C43" s="147"/>
      <c r="D43" s="147"/>
      <c r="E43" s="136"/>
      <c r="F43" s="136"/>
      <c r="G43" s="136"/>
      <c r="H43" s="136"/>
      <c r="I43" s="137">
        <f t="shared" si="0"/>
        <v>0</v>
      </c>
      <c r="J43" s="138" t="e">
        <f t="shared" si="1"/>
        <v>#DIV/0!</v>
      </c>
      <c r="K43" s="138" t="e">
        <f t="shared" si="2"/>
        <v>#DIV/0!</v>
      </c>
      <c r="Q43" s="148"/>
      <c r="R43" s="148"/>
      <c r="S43" s="148"/>
      <c r="T43" s="148"/>
      <c r="U43" s="148"/>
    </row>
    <row r="44" spans="1:21" ht="15">
      <c r="A44" s="134"/>
      <c r="B44"/>
      <c r="C44" s="147"/>
      <c r="D44" s="147"/>
      <c r="E44" s="136"/>
      <c r="F44" s="136"/>
      <c r="G44" s="136"/>
      <c r="H44" s="136"/>
      <c r="I44" s="137">
        <f t="shared" si="0"/>
        <v>0</v>
      </c>
      <c r="J44" s="138" t="e">
        <f t="shared" si="1"/>
        <v>#DIV/0!</v>
      </c>
      <c r="K44" s="138" t="e">
        <f t="shared" si="2"/>
        <v>#DIV/0!</v>
      </c>
      <c r="Q44" s="148"/>
      <c r="R44" s="148"/>
      <c r="S44" s="148"/>
      <c r="T44" s="148"/>
      <c r="U44" s="148"/>
    </row>
    <row r="45" spans="1:21" ht="15">
      <c r="A45" s="134"/>
      <c r="B45"/>
      <c r="C45" s="147"/>
      <c r="D45" s="147"/>
      <c r="E45" s="136"/>
      <c r="F45" s="136"/>
      <c r="G45" s="136"/>
      <c r="H45" s="136"/>
      <c r="I45" s="137">
        <f t="shared" ref="I45:I73" si="3">SUM(B45:H45)</f>
        <v>0</v>
      </c>
      <c r="J45" s="138" t="e">
        <f t="shared" si="1"/>
        <v>#DIV/0!</v>
      </c>
      <c r="K45" s="138" t="e">
        <f t="shared" si="2"/>
        <v>#DIV/0!</v>
      </c>
      <c r="Q45" s="148"/>
      <c r="R45" s="148"/>
      <c r="S45" s="148"/>
      <c r="T45" s="148"/>
      <c r="U45" s="148"/>
    </row>
    <row r="46" spans="1:21" ht="15">
      <c r="A46" s="134"/>
      <c r="B46"/>
      <c r="C46" s="147"/>
      <c r="D46" s="147"/>
      <c r="E46" s="136"/>
      <c r="F46" s="136"/>
      <c r="G46" s="136"/>
      <c r="H46" s="136"/>
      <c r="I46" s="137">
        <f t="shared" si="3"/>
        <v>0</v>
      </c>
      <c r="J46" s="138" t="e">
        <f t="shared" si="1"/>
        <v>#DIV/0!</v>
      </c>
      <c r="K46" s="138" t="e">
        <f t="shared" si="2"/>
        <v>#DIV/0!</v>
      </c>
      <c r="Q46" s="148"/>
      <c r="R46" s="148"/>
      <c r="S46" s="148"/>
      <c r="T46" s="148"/>
      <c r="U46" s="148"/>
    </row>
    <row r="47" spans="1:21" ht="15">
      <c r="A47" s="134"/>
      <c r="B47"/>
      <c r="C47" s="147"/>
      <c r="D47" s="147"/>
      <c r="E47" s="136"/>
      <c r="F47" s="136"/>
      <c r="G47" s="136"/>
      <c r="H47" s="136"/>
      <c r="I47" s="137">
        <f t="shared" si="3"/>
        <v>0</v>
      </c>
      <c r="J47" s="138" t="e">
        <f t="shared" si="1"/>
        <v>#DIV/0!</v>
      </c>
      <c r="K47" s="138" t="e">
        <f t="shared" si="2"/>
        <v>#DIV/0!</v>
      </c>
      <c r="Q47" s="148"/>
      <c r="R47" s="148"/>
      <c r="S47" s="148"/>
      <c r="T47" s="148"/>
      <c r="U47" s="148"/>
    </row>
    <row r="48" spans="1:21" ht="15">
      <c r="A48" s="134"/>
      <c r="B48"/>
      <c r="C48" s="147"/>
      <c r="D48" s="147"/>
      <c r="E48" s="136"/>
      <c r="F48" s="136"/>
      <c r="G48" s="136"/>
      <c r="H48" s="136"/>
      <c r="I48" s="137">
        <f t="shared" si="3"/>
        <v>0</v>
      </c>
      <c r="J48" s="138" t="e">
        <f t="shared" si="1"/>
        <v>#DIV/0!</v>
      </c>
      <c r="K48" s="138" t="e">
        <f t="shared" si="2"/>
        <v>#DIV/0!</v>
      </c>
      <c r="Q48" s="148"/>
      <c r="R48" s="148"/>
      <c r="S48" s="148"/>
      <c r="T48" s="148"/>
      <c r="U48" s="148"/>
    </row>
    <row r="49" spans="1:21" ht="15">
      <c r="A49" s="134"/>
      <c r="B49"/>
      <c r="C49" s="147"/>
      <c r="D49" s="147"/>
      <c r="E49" s="136"/>
      <c r="F49" s="136"/>
      <c r="G49" s="136"/>
      <c r="H49" s="136"/>
      <c r="I49" s="137">
        <f t="shared" si="3"/>
        <v>0</v>
      </c>
      <c r="J49" s="138" t="e">
        <f t="shared" si="1"/>
        <v>#DIV/0!</v>
      </c>
      <c r="K49" s="138" t="e">
        <f t="shared" si="2"/>
        <v>#DIV/0!</v>
      </c>
      <c r="Q49" s="148"/>
      <c r="R49" s="148"/>
      <c r="S49" s="148"/>
      <c r="T49" s="148"/>
      <c r="U49" s="148"/>
    </row>
    <row r="50" spans="1:21" ht="15">
      <c r="A50" s="134"/>
      <c r="B50"/>
      <c r="C50" s="147"/>
      <c r="D50" s="147"/>
      <c r="E50" s="136"/>
      <c r="F50" s="136"/>
      <c r="G50" s="136"/>
      <c r="H50" s="136"/>
      <c r="I50" s="137">
        <f t="shared" si="3"/>
        <v>0</v>
      </c>
      <c r="J50" s="138" t="e">
        <f t="shared" si="1"/>
        <v>#DIV/0!</v>
      </c>
      <c r="K50" s="138" t="e">
        <f t="shared" si="2"/>
        <v>#DIV/0!</v>
      </c>
      <c r="Q50" s="148"/>
      <c r="R50" s="148"/>
      <c r="S50" s="148"/>
      <c r="T50" s="148"/>
    </row>
    <row r="51" spans="1:21" ht="15">
      <c r="A51" s="134"/>
      <c r="B51"/>
      <c r="C51" s="147"/>
      <c r="D51" s="147"/>
      <c r="E51" s="136"/>
      <c r="F51" s="136"/>
      <c r="G51" s="136"/>
      <c r="H51" s="136"/>
      <c r="I51" s="137">
        <f t="shared" si="3"/>
        <v>0</v>
      </c>
      <c r="J51" s="138" t="e">
        <f t="shared" si="1"/>
        <v>#DIV/0!</v>
      </c>
      <c r="K51" s="138" t="e">
        <f t="shared" si="2"/>
        <v>#DIV/0!</v>
      </c>
    </row>
    <row r="52" spans="1:21" ht="15">
      <c r="A52" s="134"/>
      <c r="B52"/>
      <c r="C52" s="147"/>
      <c r="D52" s="147"/>
      <c r="E52" s="136"/>
      <c r="F52" s="136"/>
      <c r="G52" s="136"/>
      <c r="H52" s="136"/>
      <c r="I52" s="137">
        <f t="shared" si="3"/>
        <v>0</v>
      </c>
      <c r="J52" s="138" t="e">
        <f t="shared" si="1"/>
        <v>#DIV/0!</v>
      </c>
      <c r="K52" s="138" t="e">
        <f t="shared" si="2"/>
        <v>#DIV/0!</v>
      </c>
    </row>
    <row r="53" spans="1:21" ht="15">
      <c r="A53" s="134"/>
      <c r="B53"/>
      <c r="C53" s="147"/>
      <c r="D53" s="147"/>
      <c r="E53" s="136"/>
      <c r="F53" s="136"/>
      <c r="G53" s="136"/>
      <c r="H53" s="136"/>
      <c r="I53" s="137">
        <f t="shared" si="3"/>
        <v>0</v>
      </c>
      <c r="J53" s="138" t="e">
        <f t="shared" si="1"/>
        <v>#DIV/0!</v>
      </c>
      <c r="K53" s="138" t="e">
        <f t="shared" si="2"/>
        <v>#DIV/0!</v>
      </c>
    </row>
    <row r="54" spans="1:21" ht="15">
      <c r="A54" s="134"/>
      <c r="B54"/>
      <c r="C54" s="147"/>
      <c r="D54" s="147"/>
      <c r="E54" s="136"/>
      <c r="F54" s="136"/>
      <c r="G54" s="136"/>
      <c r="H54" s="136"/>
      <c r="I54" s="137">
        <f t="shared" si="3"/>
        <v>0</v>
      </c>
      <c r="J54" s="138" t="e">
        <f t="shared" si="1"/>
        <v>#DIV/0!</v>
      </c>
      <c r="K54" s="138" t="e">
        <f t="shared" si="2"/>
        <v>#DIV/0!</v>
      </c>
    </row>
    <row r="55" spans="1:21" ht="15">
      <c r="A55" s="134"/>
      <c r="B55"/>
      <c r="C55" s="147"/>
      <c r="D55" s="147"/>
      <c r="E55" s="136"/>
      <c r="F55" s="136"/>
      <c r="G55" s="136"/>
      <c r="H55" s="136"/>
      <c r="I55" s="137">
        <f t="shared" si="3"/>
        <v>0</v>
      </c>
      <c r="J55" s="138" t="e">
        <f t="shared" si="1"/>
        <v>#DIV/0!</v>
      </c>
      <c r="K55" s="138" t="e">
        <f t="shared" si="2"/>
        <v>#DIV/0!</v>
      </c>
    </row>
    <row r="56" spans="1:21" ht="15">
      <c r="A56" s="134"/>
      <c r="B56"/>
      <c r="C56" s="147"/>
      <c r="D56" s="147"/>
      <c r="E56" s="136"/>
      <c r="F56" s="136"/>
      <c r="G56" s="136"/>
      <c r="H56" s="136"/>
      <c r="I56" s="137">
        <f t="shared" si="3"/>
        <v>0</v>
      </c>
      <c r="J56" s="138" t="e">
        <f t="shared" si="1"/>
        <v>#DIV/0!</v>
      </c>
      <c r="K56" s="138" t="e">
        <f t="shared" si="2"/>
        <v>#DIV/0!</v>
      </c>
    </row>
    <row r="57" spans="1:21" ht="15">
      <c r="A57" s="134"/>
      <c r="B57"/>
      <c r="C57" s="147"/>
      <c r="D57" s="147"/>
      <c r="E57" s="136"/>
      <c r="F57" s="136"/>
      <c r="G57" s="136"/>
      <c r="H57" s="136"/>
      <c r="I57" s="137">
        <f t="shared" si="3"/>
        <v>0</v>
      </c>
      <c r="J57" s="138" t="e">
        <f t="shared" si="1"/>
        <v>#DIV/0!</v>
      </c>
      <c r="K57" s="138" t="e">
        <f t="shared" si="2"/>
        <v>#DIV/0!</v>
      </c>
    </row>
    <row r="58" spans="1:21" ht="15">
      <c r="A58" s="134"/>
      <c r="B58"/>
      <c r="C58" s="147"/>
      <c r="D58" s="147"/>
      <c r="E58" s="136"/>
      <c r="F58" s="136"/>
      <c r="G58" s="136"/>
      <c r="H58" s="136"/>
      <c r="I58" s="137">
        <f t="shared" si="3"/>
        <v>0</v>
      </c>
      <c r="J58" s="138" t="e">
        <f t="shared" si="1"/>
        <v>#DIV/0!</v>
      </c>
      <c r="K58" s="138" t="e">
        <f t="shared" si="2"/>
        <v>#DIV/0!</v>
      </c>
    </row>
    <row r="59" spans="1:21" ht="15">
      <c r="A59" s="134"/>
      <c r="B59"/>
      <c r="C59" s="147"/>
      <c r="D59" s="147"/>
      <c r="E59" s="136"/>
      <c r="F59" s="136"/>
      <c r="G59" s="136"/>
      <c r="H59" s="136"/>
      <c r="I59" s="137">
        <f t="shared" si="3"/>
        <v>0</v>
      </c>
      <c r="J59" s="138" t="e">
        <f t="shared" si="1"/>
        <v>#DIV/0!</v>
      </c>
      <c r="K59" s="138" t="e">
        <f t="shared" si="2"/>
        <v>#DIV/0!</v>
      </c>
      <c r="Q59" s="149" t="s">
        <v>823</v>
      </c>
    </row>
    <row r="60" spans="1:21" ht="15">
      <c r="A60" s="134"/>
      <c r="B60"/>
      <c r="C60" s="147"/>
      <c r="D60" s="147"/>
      <c r="E60" s="136"/>
      <c r="F60" s="136"/>
      <c r="G60" s="136"/>
      <c r="H60" s="136"/>
      <c r="I60" s="137">
        <f t="shared" si="3"/>
        <v>0</v>
      </c>
      <c r="J60" s="138" t="e">
        <f t="shared" si="1"/>
        <v>#DIV/0!</v>
      </c>
      <c r="K60" s="138" t="e">
        <f t="shared" si="2"/>
        <v>#DIV/0!</v>
      </c>
      <c r="Q60" s="149" t="s">
        <v>824</v>
      </c>
    </row>
    <row r="61" spans="1:21" ht="15">
      <c r="A61" s="134"/>
      <c r="B61"/>
      <c r="C61" s="147"/>
      <c r="D61" s="147"/>
      <c r="E61" s="136"/>
      <c r="F61" s="136"/>
      <c r="G61" s="136"/>
      <c r="H61" s="136"/>
      <c r="I61" s="137">
        <f t="shared" si="3"/>
        <v>0</v>
      </c>
      <c r="J61" s="138" t="e">
        <f t="shared" si="1"/>
        <v>#DIV/0!</v>
      </c>
      <c r="K61" s="138" t="e">
        <f t="shared" si="2"/>
        <v>#DIV/0!</v>
      </c>
    </row>
    <row r="62" spans="1:21" ht="15">
      <c r="A62" s="134"/>
      <c r="B62"/>
      <c r="C62" s="147"/>
      <c r="D62" s="147"/>
      <c r="E62" s="136"/>
      <c r="F62" s="136"/>
      <c r="G62" s="136"/>
      <c r="H62" s="136"/>
      <c r="I62" s="137">
        <f t="shared" si="3"/>
        <v>0</v>
      </c>
      <c r="J62" s="138" t="e">
        <f t="shared" si="1"/>
        <v>#DIV/0!</v>
      </c>
      <c r="K62" s="138" t="e">
        <f t="shared" si="2"/>
        <v>#DIV/0!</v>
      </c>
    </row>
    <row r="63" spans="1:21" ht="15">
      <c r="A63" s="134"/>
      <c r="B63"/>
      <c r="C63" s="147"/>
      <c r="D63" s="147"/>
      <c r="E63" s="136"/>
      <c r="F63" s="136"/>
      <c r="G63" s="136"/>
      <c r="H63" s="136"/>
      <c r="I63" s="137">
        <f t="shared" si="3"/>
        <v>0</v>
      </c>
      <c r="J63" s="138" t="e">
        <f t="shared" si="1"/>
        <v>#DIV/0!</v>
      </c>
      <c r="K63" s="138" t="e">
        <f t="shared" si="2"/>
        <v>#DIV/0!</v>
      </c>
    </row>
    <row r="64" spans="1:21" ht="15">
      <c r="A64" s="134"/>
      <c r="B64"/>
      <c r="C64" s="147"/>
      <c r="D64" s="147"/>
      <c r="E64" s="136"/>
      <c r="F64" s="136"/>
      <c r="G64" s="136"/>
      <c r="H64" s="136"/>
      <c r="I64" s="137">
        <f t="shared" si="3"/>
        <v>0</v>
      </c>
      <c r="J64" s="138" t="e">
        <f t="shared" si="1"/>
        <v>#DIV/0!</v>
      </c>
      <c r="K64" s="138" t="e">
        <f t="shared" si="2"/>
        <v>#DIV/0!</v>
      </c>
    </row>
    <row r="65" spans="1:12" ht="15">
      <c r="A65" s="134"/>
      <c r="B65"/>
      <c r="C65" s="147"/>
      <c r="D65" s="147"/>
      <c r="E65" s="136"/>
      <c r="F65" s="136"/>
      <c r="G65" s="136"/>
      <c r="H65" s="136"/>
      <c r="I65" s="137">
        <f t="shared" si="3"/>
        <v>0</v>
      </c>
      <c r="J65" s="138" t="e">
        <f t="shared" si="1"/>
        <v>#DIV/0!</v>
      </c>
      <c r="K65" s="138" t="e">
        <f t="shared" si="2"/>
        <v>#DIV/0!</v>
      </c>
    </row>
    <row r="66" spans="1:12" ht="15">
      <c r="A66" s="134"/>
      <c r="B66"/>
      <c r="C66" s="147"/>
      <c r="D66" s="147"/>
      <c r="E66" s="136"/>
      <c r="F66" s="136"/>
      <c r="G66" s="136"/>
      <c r="H66" s="136"/>
      <c r="I66" s="137">
        <f t="shared" si="3"/>
        <v>0</v>
      </c>
      <c r="J66" s="138" t="e">
        <f t="shared" si="1"/>
        <v>#DIV/0!</v>
      </c>
      <c r="K66" s="138" t="e">
        <f t="shared" si="2"/>
        <v>#DIV/0!</v>
      </c>
    </row>
    <row r="67" spans="1:12" ht="15">
      <c r="A67" s="134"/>
      <c r="B67" s="147"/>
      <c r="C67" s="147"/>
      <c r="D67" s="147"/>
      <c r="E67" s="136"/>
      <c r="F67" s="136"/>
      <c r="G67" s="136"/>
      <c r="H67" s="136"/>
      <c r="I67" s="137">
        <f t="shared" si="3"/>
        <v>0</v>
      </c>
      <c r="J67" s="138" t="e">
        <f t="shared" si="1"/>
        <v>#DIV/0!</v>
      </c>
      <c r="K67" s="138" t="e">
        <f t="shared" si="2"/>
        <v>#DIV/0!</v>
      </c>
    </row>
    <row r="68" spans="1:12" ht="15">
      <c r="A68" s="134"/>
      <c r="B68" s="147"/>
      <c r="C68" s="147"/>
      <c r="D68" s="147"/>
      <c r="E68" s="136"/>
      <c r="F68" s="136"/>
      <c r="G68" s="136"/>
      <c r="H68" s="136"/>
      <c r="I68" s="137">
        <f t="shared" si="3"/>
        <v>0</v>
      </c>
      <c r="J68" s="138" t="e">
        <f t="shared" si="1"/>
        <v>#DIV/0!</v>
      </c>
      <c r="K68" s="138" t="e">
        <f t="shared" si="2"/>
        <v>#DIV/0!</v>
      </c>
    </row>
    <row r="69" spans="1:12" ht="15">
      <c r="A69" s="134"/>
      <c r="B69" s="147"/>
      <c r="C69" s="147"/>
      <c r="D69" s="147"/>
      <c r="E69" s="136"/>
      <c r="F69" s="136"/>
      <c r="G69" s="136"/>
      <c r="H69" s="136"/>
      <c r="I69" s="137">
        <f t="shared" si="3"/>
        <v>0</v>
      </c>
      <c r="J69" s="138" t="e">
        <f t="shared" si="1"/>
        <v>#DIV/0!</v>
      </c>
      <c r="K69" s="138" t="e">
        <f t="shared" si="2"/>
        <v>#DIV/0!</v>
      </c>
    </row>
    <row r="70" spans="1:12" ht="15">
      <c r="A70" s="134"/>
      <c r="B70" s="147"/>
      <c r="C70" s="147"/>
      <c r="D70" s="147"/>
      <c r="E70" s="136"/>
      <c r="F70" s="136"/>
      <c r="G70" s="136"/>
      <c r="H70" s="136"/>
      <c r="I70" s="137">
        <f t="shared" si="3"/>
        <v>0</v>
      </c>
      <c r="J70" s="138" t="e">
        <f t="shared" si="1"/>
        <v>#DIV/0!</v>
      </c>
      <c r="K70" s="138" t="e">
        <f t="shared" si="2"/>
        <v>#DIV/0!</v>
      </c>
    </row>
    <row r="71" spans="1:12" ht="15">
      <c r="A71" s="134"/>
      <c r="B71" s="147"/>
      <c r="C71" s="147"/>
      <c r="D71" s="147"/>
      <c r="E71" s="136"/>
      <c r="F71" s="136"/>
      <c r="G71" s="136"/>
      <c r="H71" s="136"/>
      <c r="I71" s="137">
        <f t="shared" si="3"/>
        <v>0</v>
      </c>
      <c r="J71" s="138" t="e">
        <f t="shared" si="1"/>
        <v>#DIV/0!</v>
      </c>
      <c r="K71" s="138" t="e">
        <f t="shared" si="2"/>
        <v>#DIV/0!</v>
      </c>
    </row>
    <row r="72" spans="1:12" ht="15">
      <c r="A72" s="134"/>
      <c r="B72" s="147"/>
      <c r="C72" s="147"/>
      <c r="D72" s="147"/>
      <c r="E72" s="136"/>
      <c r="F72" s="136"/>
      <c r="G72" s="136"/>
      <c r="H72" s="136"/>
      <c r="I72" s="137">
        <f t="shared" si="3"/>
        <v>0</v>
      </c>
      <c r="J72" s="138" t="e">
        <f t="shared" si="1"/>
        <v>#DIV/0!</v>
      </c>
      <c r="K72" s="138" t="e">
        <f t="shared" si="2"/>
        <v>#DIV/0!</v>
      </c>
    </row>
    <row r="73" spans="1:12" ht="15">
      <c r="A73" s="134"/>
      <c r="B73" s="147"/>
      <c r="C73" s="147"/>
      <c r="D73" s="147"/>
      <c r="E73" s="136"/>
      <c r="F73" s="136"/>
      <c r="G73" s="136"/>
      <c r="H73" s="136"/>
      <c r="I73" s="137">
        <f t="shared" si="3"/>
        <v>0</v>
      </c>
      <c r="J73" s="138" t="e">
        <f t="shared" si="1"/>
        <v>#DIV/0!</v>
      </c>
      <c r="K73" s="138" t="e">
        <f t="shared" si="2"/>
        <v>#DIV/0!</v>
      </c>
    </row>
    <row r="74" spans="1:12">
      <c r="A74" s="150" t="s">
        <v>825</v>
      </c>
      <c r="B74" s="151">
        <f>SUM(B13:B73)</f>
        <v>10.66</v>
      </c>
      <c r="C74" s="151">
        <f>SUM(C13:C73)</f>
        <v>11.167</v>
      </c>
      <c r="D74" s="151">
        <f>SUM(D13:D73)</f>
        <v>9.4629999999999992</v>
      </c>
      <c r="E74" s="151">
        <f t="shared" ref="E74:I74" si="4">SUM(E13:E73)</f>
        <v>0</v>
      </c>
      <c r="F74" s="151">
        <f t="shared" si="4"/>
        <v>0</v>
      </c>
      <c r="G74" s="151">
        <f t="shared" si="4"/>
        <v>0</v>
      </c>
      <c r="H74" s="151">
        <f t="shared" si="4"/>
        <v>0</v>
      </c>
      <c r="I74" s="151">
        <f t="shared" si="4"/>
        <v>31.290000000000006</v>
      </c>
      <c r="J74" s="126"/>
    </row>
    <row r="77" spans="1:12">
      <c r="A77" s="107" t="s">
        <v>868</v>
      </c>
    </row>
    <row r="78" spans="1:12" ht="15.75">
      <c r="D78" s="108" t="s">
        <v>778</v>
      </c>
      <c r="E78" s="109"/>
      <c r="F78" s="109"/>
      <c r="G78" s="109"/>
      <c r="H78" s="109"/>
      <c r="I78" s="109"/>
      <c r="J78" s="109"/>
    </row>
    <row r="79" spans="1:12">
      <c r="B79" s="110" t="s">
        <v>779</v>
      </c>
      <c r="C79" s="111">
        <f>COUNT(B90:B150)</f>
        <v>10</v>
      </c>
      <c r="D79" s="112" t="s">
        <v>780</v>
      </c>
      <c r="E79" s="112" t="s">
        <v>781</v>
      </c>
      <c r="F79" s="112" t="s">
        <v>782</v>
      </c>
      <c r="G79" s="112" t="s">
        <v>783</v>
      </c>
      <c r="H79" s="112" t="s">
        <v>784</v>
      </c>
      <c r="I79" s="112" t="s">
        <v>785</v>
      </c>
      <c r="J79" s="112" t="s">
        <v>786</v>
      </c>
      <c r="K79" s="112" t="s">
        <v>787</v>
      </c>
      <c r="L79" s="113" t="s">
        <v>788</v>
      </c>
    </row>
    <row r="80" spans="1:12">
      <c r="B80" s="110" t="s">
        <v>789</v>
      </c>
      <c r="C80" s="111">
        <f>COUNT(B90:H90)</f>
        <v>3</v>
      </c>
      <c r="D80" s="114" t="s">
        <v>333</v>
      </c>
      <c r="E80" s="115">
        <f>C80-1</f>
        <v>2</v>
      </c>
      <c r="F80" s="115">
        <f>(SUMSQ(B151:H151)/C79)-C83</f>
        <v>136.8518518518249</v>
      </c>
      <c r="G80" s="115">
        <f>F80/E80</f>
        <v>68.425925925912452</v>
      </c>
      <c r="H80" s="115">
        <f>G80/G82</f>
        <v>0.6726198903742433</v>
      </c>
      <c r="I80" s="116">
        <f>FINV(0.05,E80,E$5)</f>
        <v>3.5545571457137326</v>
      </c>
      <c r="J80" s="117" t="str">
        <f>IF(H80&gt;K80,"**",IF(H80&gt;I80,"*","NS"))</f>
        <v>NS</v>
      </c>
      <c r="K80" s="116">
        <f>FINV(0.01,E80,E$5)</f>
        <v>6.0129048348626437</v>
      </c>
      <c r="L80" s="107">
        <f>FDIST(H80,E80,E$5)</f>
        <v>0.52273970938495928</v>
      </c>
    </row>
    <row r="81" spans="1:24">
      <c r="B81" s="110" t="s">
        <v>790</v>
      </c>
      <c r="C81" s="118">
        <f>I151</f>
        <v>1739.3333333333333</v>
      </c>
      <c r="D81" s="114" t="s">
        <v>791</v>
      </c>
      <c r="E81" s="115">
        <f>C79-1</f>
        <v>9</v>
      </c>
      <c r="F81" s="115">
        <f>(SUMSQ(I90:I150)/C80)-C83</f>
        <v>1294.2074074074044</v>
      </c>
      <c r="G81" s="115">
        <f>F81/E81</f>
        <v>143.80082304526715</v>
      </c>
      <c r="H81" s="115">
        <f>G81/G82</f>
        <v>1.4135474606095915</v>
      </c>
      <c r="I81" s="116">
        <f>FINV(0.05,E81,E$5)</f>
        <v>2.4562811492136793</v>
      </c>
      <c r="J81" s="117" t="str">
        <f>IF(H81&gt;K81,"**",IF(H81&gt;I81,"*","NS"))</f>
        <v>NS</v>
      </c>
      <c r="K81" s="116">
        <f>FINV(0.01,E81,E$5)</f>
        <v>3.5970739136540626</v>
      </c>
      <c r="L81" s="119">
        <f>FDIST(H81,E81,E$5)</f>
        <v>0.2537291106658115</v>
      </c>
    </row>
    <row r="82" spans="1:24">
      <c r="B82" s="110" t="s">
        <v>792</v>
      </c>
      <c r="C82" s="118">
        <f>I151/(C79*C80)</f>
        <v>57.977777777777774</v>
      </c>
      <c r="D82" s="114" t="s">
        <v>793</v>
      </c>
      <c r="E82" s="115">
        <f>E81*E80</f>
        <v>18</v>
      </c>
      <c r="F82" s="115">
        <f>F83-F81-F80</f>
        <v>1831.1481481481751</v>
      </c>
      <c r="G82" s="116">
        <f>F82/E82</f>
        <v>101.73045267489861</v>
      </c>
      <c r="H82" s="115"/>
      <c r="I82" s="115"/>
      <c r="J82" s="117"/>
    </row>
    <row r="83" spans="1:24">
      <c r="B83" s="110" t="s">
        <v>794</v>
      </c>
      <c r="C83" s="118">
        <f>POWER(I151,2)/(C79*C80)</f>
        <v>100842.68148148147</v>
      </c>
      <c r="D83" s="112" t="s">
        <v>795</v>
      </c>
      <c r="E83" s="120">
        <f>C79*C80-1</f>
        <v>29</v>
      </c>
      <c r="F83" s="120">
        <f>SUMSQ(B90:H150)-C83</f>
        <v>3262.2074074074044</v>
      </c>
      <c r="G83" s="120"/>
      <c r="H83" s="120"/>
      <c r="I83" s="120"/>
      <c r="J83" s="117"/>
    </row>
    <row r="84" spans="1:24" s="121" customFormat="1">
      <c r="C84" s="122"/>
      <c r="D84" s="123" t="s">
        <v>796</v>
      </c>
      <c r="E84" s="124"/>
      <c r="F84" s="124">
        <f>SQRT(G82)</f>
        <v>10.086151529443656</v>
      </c>
      <c r="G84" s="125"/>
      <c r="H84" s="125"/>
      <c r="I84" s="125"/>
    </row>
    <row r="85" spans="1:24">
      <c r="D85" s="244" t="s">
        <v>797</v>
      </c>
      <c r="E85" s="244"/>
      <c r="F85" s="126">
        <f>SQRT((G82)/C80)</f>
        <v>5.8232423006116507</v>
      </c>
      <c r="I85" s="127"/>
    </row>
    <row r="86" spans="1:24">
      <c r="D86" s="244" t="s">
        <v>798</v>
      </c>
      <c r="E86" s="244"/>
      <c r="F86" s="126">
        <f>TINV(0.05,E82)*F85*SQRT(2)</f>
        <v>17.301740558629461</v>
      </c>
      <c r="G86" s="107" t="s">
        <v>799</v>
      </c>
      <c r="H86" s="126">
        <f>TINV(0.01,E82)*F85*SQRT(2)</f>
        <v>23.704844524158343</v>
      </c>
    </row>
    <row r="87" spans="1:24">
      <c r="D87" s="244" t="s">
        <v>800</v>
      </c>
      <c r="E87" s="244"/>
      <c r="F87" s="126">
        <f>SQRT(G82)/C82*100</f>
        <v>17.396581787081818</v>
      </c>
    </row>
    <row r="88" spans="1:24">
      <c r="D88" s="117"/>
      <c r="E88" s="128"/>
      <c r="O88" s="129" t="s">
        <v>792</v>
      </c>
      <c r="P88" s="130">
        <f>C82</f>
        <v>57.977777777777774</v>
      </c>
    </row>
    <row r="89" spans="1:24">
      <c r="A89" s="131" t="s">
        <v>791</v>
      </c>
      <c r="B89" s="131" t="s">
        <v>801</v>
      </c>
      <c r="C89" s="131" t="s">
        <v>802</v>
      </c>
      <c r="D89" s="131" t="s">
        <v>803</v>
      </c>
      <c r="E89" s="131">
        <v>4</v>
      </c>
      <c r="F89" s="131">
        <v>5</v>
      </c>
      <c r="G89" s="131">
        <v>6</v>
      </c>
      <c r="H89" s="131">
        <v>8</v>
      </c>
      <c r="I89" s="131" t="s">
        <v>804</v>
      </c>
      <c r="J89" s="131" t="s">
        <v>792</v>
      </c>
      <c r="K89" s="131" t="s">
        <v>805</v>
      </c>
      <c r="O89" s="132" t="s">
        <v>796</v>
      </c>
      <c r="P89" s="133">
        <f>SQRT(G82)</f>
        <v>10.086151529443656</v>
      </c>
    </row>
    <row r="90" spans="1:24" ht="15">
      <c r="A90" s="134" t="s">
        <v>524</v>
      </c>
      <c r="B90" s="168">
        <v>45.666666666666664</v>
      </c>
      <c r="C90" s="168">
        <v>58</v>
      </c>
      <c r="D90" s="168">
        <v>53.666666666666664</v>
      </c>
      <c r="E90" s="136"/>
      <c r="F90" s="136"/>
      <c r="G90" s="136"/>
      <c r="H90" s="136"/>
      <c r="I90" s="159">
        <f t="shared" ref="I90:I121" si="5">SUM(B90:H90)</f>
        <v>157.33333333333331</v>
      </c>
      <c r="J90" s="160">
        <f t="shared" ref="J90:J150" si="6">AVERAGE(B90:H90)</f>
        <v>52.444444444444436</v>
      </c>
      <c r="K90" s="160">
        <f t="shared" ref="K90:K150" si="7">STDEV(B90:D90)/SQRT(C$3)</f>
        <v>3.6123929348908841</v>
      </c>
      <c r="L90" s="139"/>
      <c r="O90" s="132" t="s">
        <v>806</v>
      </c>
      <c r="P90" s="133">
        <f>F84/C82*100</f>
        <v>17.396581787081818</v>
      </c>
      <c r="Q90" s="140"/>
      <c r="R90" s="140"/>
      <c r="S90" s="140"/>
      <c r="T90" s="140"/>
      <c r="U90" s="141"/>
      <c r="V90" s="141"/>
      <c r="W90" s="141"/>
      <c r="X90" s="141"/>
    </row>
    <row r="91" spans="1:24" ht="15">
      <c r="A91" s="134" t="s">
        <v>525</v>
      </c>
      <c r="B91" s="168">
        <v>71</v>
      </c>
      <c r="C91" s="168">
        <v>54.666666666666664</v>
      </c>
      <c r="D91" s="168">
        <v>71</v>
      </c>
      <c r="E91" s="136"/>
      <c r="F91" s="136"/>
      <c r="G91" s="136"/>
      <c r="H91" s="136"/>
      <c r="I91" s="159">
        <f t="shared" si="5"/>
        <v>196.66666666666666</v>
      </c>
      <c r="J91" s="160">
        <f t="shared" si="6"/>
        <v>65.555555555555557</v>
      </c>
      <c r="K91" s="160">
        <f t="shared" si="7"/>
        <v>5.4444444444444775</v>
      </c>
      <c r="L91" s="139"/>
      <c r="O91" s="132" t="s">
        <v>807</v>
      </c>
      <c r="P91" s="133">
        <f>F84/SQRT(C80)</f>
        <v>5.8232423006116507</v>
      </c>
      <c r="Q91" s="140"/>
      <c r="R91" s="140"/>
      <c r="S91" s="140"/>
      <c r="T91" s="140"/>
      <c r="U91" s="141"/>
      <c r="V91" s="141"/>
      <c r="W91" s="141"/>
      <c r="X91" s="141"/>
    </row>
    <row r="92" spans="1:24" ht="15">
      <c r="A92" s="134" t="s">
        <v>526</v>
      </c>
      <c r="B92" s="168">
        <v>60.666666666666664</v>
      </c>
      <c r="C92" s="168">
        <v>52.666666666666664</v>
      </c>
      <c r="D92" s="168">
        <v>55.333333333333336</v>
      </c>
      <c r="E92" s="136"/>
      <c r="F92" s="136"/>
      <c r="G92" s="136"/>
      <c r="H92" s="136"/>
      <c r="I92" s="159">
        <f t="shared" si="5"/>
        <v>168.66666666666666</v>
      </c>
      <c r="J92" s="160">
        <f t="shared" si="6"/>
        <v>56.222222222222221</v>
      </c>
      <c r="K92" s="160">
        <f t="shared" si="7"/>
        <v>2.3517789431685587</v>
      </c>
      <c r="L92" s="139"/>
      <c r="O92" s="132" t="s">
        <v>808</v>
      </c>
      <c r="P92" s="133">
        <f>F85*SQRT(2)</f>
        <v>8.2353082385097007</v>
      </c>
      <c r="Q92" s="140"/>
      <c r="R92" s="140"/>
      <c r="S92" s="140"/>
      <c r="T92" s="140"/>
      <c r="U92" s="141"/>
      <c r="V92" s="141"/>
      <c r="W92" s="141"/>
      <c r="X92" s="141"/>
    </row>
    <row r="93" spans="1:24" ht="15">
      <c r="A93" s="134" t="s">
        <v>527</v>
      </c>
      <c r="B93" s="168">
        <v>64.666666666666671</v>
      </c>
      <c r="C93" s="168">
        <v>52.333333333333336</v>
      </c>
      <c r="D93" s="168">
        <v>71</v>
      </c>
      <c r="E93" s="136"/>
      <c r="F93" s="136"/>
      <c r="G93" s="136"/>
      <c r="H93" s="136"/>
      <c r="I93" s="159">
        <f t="shared" si="5"/>
        <v>188</v>
      </c>
      <c r="J93" s="160">
        <f t="shared" si="6"/>
        <v>62.666666666666664</v>
      </c>
      <c r="K93" s="160">
        <f t="shared" si="7"/>
        <v>5.4806055356171282</v>
      </c>
      <c r="L93" s="139"/>
      <c r="O93" s="132" t="s">
        <v>809</v>
      </c>
      <c r="P93" s="133">
        <f>TINV(0.05,E82)*F85*SQRT(2)</f>
        <v>17.301740558629461</v>
      </c>
      <c r="Q93" s="140"/>
      <c r="R93" s="140"/>
      <c r="S93" s="140"/>
      <c r="T93" s="140"/>
      <c r="U93" s="141"/>
      <c r="V93" s="141"/>
      <c r="W93" s="141"/>
      <c r="X93" s="141"/>
    </row>
    <row r="94" spans="1:24" ht="15">
      <c r="A94" s="134" t="s">
        <v>528</v>
      </c>
      <c r="B94" s="168">
        <v>53.333333333333336</v>
      </c>
      <c r="C94" s="168">
        <v>52.333333333333336</v>
      </c>
      <c r="D94" s="168">
        <v>54</v>
      </c>
      <c r="E94" s="136"/>
      <c r="F94" s="136"/>
      <c r="G94" s="136"/>
      <c r="H94" s="136"/>
      <c r="I94" s="159">
        <f t="shared" si="5"/>
        <v>159.66666666666669</v>
      </c>
      <c r="J94" s="160">
        <f t="shared" si="6"/>
        <v>53.222222222222229</v>
      </c>
      <c r="K94" s="160">
        <f t="shared" si="7"/>
        <v>0.48432210483777149</v>
      </c>
      <c r="L94" s="139"/>
      <c r="O94" s="132" t="s">
        <v>810</v>
      </c>
      <c r="P94" s="133">
        <f>TINV(0.01,E82)*F85*SQRT(2)</f>
        <v>23.704844524158343</v>
      </c>
      <c r="Q94" s="140"/>
      <c r="R94" s="140"/>
      <c r="S94" s="140"/>
      <c r="T94" s="140"/>
      <c r="U94" s="141"/>
      <c r="V94" s="141"/>
      <c r="W94" s="141"/>
      <c r="X94" s="141"/>
    </row>
    <row r="95" spans="1:24" ht="15">
      <c r="A95" s="134" t="s">
        <v>529</v>
      </c>
      <c r="B95" s="168">
        <v>68</v>
      </c>
      <c r="C95" s="168">
        <v>56</v>
      </c>
      <c r="D95" s="168">
        <v>43</v>
      </c>
      <c r="E95" s="136"/>
      <c r="F95" s="136"/>
      <c r="G95" s="136"/>
      <c r="H95" s="136"/>
      <c r="I95" s="159">
        <f t="shared" si="5"/>
        <v>167</v>
      </c>
      <c r="J95" s="160">
        <f t="shared" si="6"/>
        <v>55.666666666666664</v>
      </c>
      <c r="K95" s="160">
        <f t="shared" si="7"/>
        <v>7.2188026092358983</v>
      </c>
      <c r="L95" s="139"/>
      <c r="O95" s="132" t="s">
        <v>811</v>
      </c>
      <c r="P95" s="133">
        <f>(G81-G82)/C80</f>
        <v>14.023456790122845</v>
      </c>
      <c r="Q95" s="140"/>
      <c r="R95" s="140"/>
      <c r="S95" s="140"/>
      <c r="T95" s="140"/>
      <c r="U95" s="141"/>
      <c r="V95" s="141"/>
      <c r="W95" s="141"/>
      <c r="X95" s="141"/>
    </row>
    <row r="96" spans="1:24" ht="15">
      <c r="A96" s="134" t="s">
        <v>530</v>
      </c>
      <c r="B96" s="168">
        <v>55.666666666666664</v>
      </c>
      <c r="C96" s="168">
        <v>69</v>
      </c>
      <c r="D96" s="168">
        <v>53</v>
      </c>
      <c r="E96" s="136"/>
      <c r="F96" s="136"/>
      <c r="G96" s="136"/>
      <c r="H96" s="136"/>
      <c r="I96" s="159">
        <f t="shared" si="5"/>
        <v>177.66666666666666</v>
      </c>
      <c r="J96" s="160">
        <f t="shared" si="6"/>
        <v>59.222222222222221</v>
      </c>
      <c r="K96" s="160">
        <f t="shared" si="7"/>
        <v>4.9491238780711404</v>
      </c>
      <c r="L96" s="142"/>
      <c r="O96" s="132" t="s">
        <v>812</v>
      </c>
      <c r="P96" s="133">
        <f>P95+G82</f>
        <v>115.75390946502147</v>
      </c>
      <c r="Q96" s="140"/>
      <c r="R96" s="140"/>
      <c r="S96" s="140"/>
      <c r="T96" s="140"/>
      <c r="U96" s="141"/>
      <c r="V96" s="141"/>
      <c r="W96" s="141"/>
      <c r="X96" s="141"/>
    </row>
    <row r="97" spans="1:24" ht="15">
      <c r="A97" s="134" t="s">
        <v>531</v>
      </c>
      <c r="B97" s="168">
        <v>46.333333333333336</v>
      </c>
      <c r="C97" s="168">
        <v>56.333333333333336</v>
      </c>
      <c r="D97" s="168">
        <v>85.333333333333329</v>
      </c>
      <c r="E97" s="136"/>
      <c r="F97" s="136"/>
      <c r="G97" s="136"/>
      <c r="H97" s="136"/>
      <c r="I97" s="159">
        <f t="shared" si="5"/>
        <v>188</v>
      </c>
      <c r="J97" s="160">
        <f t="shared" si="6"/>
        <v>62.666666666666664</v>
      </c>
      <c r="K97" s="160">
        <f t="shared" si="7"/>
        <v>11.695203195232553</v>
      </c>
      <c r="L97" s="142"/>
      <c r="O97" s="132" t="s">
        <v>813</v>
      </c>
      <c r="P97" s="133">
        <f>SQRT(P95)</f>
        <v>3.7447906203315084</v>
      </c>
      <c r="Q97" s="140"/>
      <c r="R97" s="140"/>
      <c r="S97" s="140"/>
      <c r="T97" s="140"/>
      <c r="U97" s="141"/>
      <c r="V97" s="141"/>
      <c r="W97" s="141"/>
      <c r="X97" s="141"/>
    </row>
    <row r="98" spans="1:24" ht="15">
      <c r="A98" s="134" t="s">
        <v>565</v>
      </c>
      <c r="B98" s="168">
        <v>70</v>
      </c>
      <c r="C98" s="168">
        <v>59.333333333333336</v>
      </c>
      <c r="D98" s="168">
        <v>73</v>
      </c>
      <c r="E98" s="136"/>
      <c r="F98" s="136"/>
      <c r="G98" s="136"/>
      <c r="H98" s="136"/>
      <c r="I98" s="159">
        <f t="shared" si="5"/>
        <v>202.33333333333334</v>
      </c>
      <c r="J98" s="160">
        <f t="shared" si="6"/>
        <v>67.444444444444443</v>
      </c>
      <c r="K98" s="160">
        <f t="shared" si="7"/>
        <v>4.1469905792269879</v>
      </c>
      <c r="L98" s="142"/>
      <c r="M98" s="121"/>
      <c r="O98" s="132" t="s">
        <v>814</v>
      </c>
      <c r="P98" s="133">
        <f>SQRT(P96)</f>
        <v>10.758899082388563</v>
      </c>
      <c r="Q98" s="140"/>
      <c r="R98" s="140"/>
      <c r="S98" s="140"/>
      <c r="T98" s="140"/>
      <c r="U98" s="141"/>
      <c r="V98" s="141"/>
      <c r="W98" s="141"/>
      <c r="X98" s="141"/>
    </row>
    <row r="99" spans="1:24" ht="15">
      <c r="A99" s="134" t="s">
        <v>194</v>
      </c>
      <c r="B99" s="168">
        <v>53.333333333333336</v>
      </c>
      <c r="C99" s="168">
        <v>39.666666666666664</v>
      </c>
      <c r="D99" s="168">
        <v>41</v>
      </c>
      <c r="E99" s="136"/>
      <c r="F99" s="136"/>
      <c r="G99" s="136"/>
      <c r="H99" s="136"/>
      <c r="I99" s="159">
        <f t="shared" si="5"/>
        <v>134</v>
      </c>
      <c r="J99" s="160">
        <f t="shared" si="6"/>
        <v>44.666666666666664</v>
      </c>
      <c r="K99" s="160">
        <f t="shared" si="7"/>
        <v>4.3503937667670893</v>
      </c>
      <c r="L99" s="142"/>
      <c r="O99" s="132" t="s">
        <v>815</v>
      </c>
      <c r="P99" s="133">
        <f>G82</f>
        <v>101.73045267489861</v>
      </c>
      <c r="Q99" s="140"/>
      <c r="R99" s="140"/>
      <c r="S99" s="140"/>
      <c r="T99" s="140"/>
      <c r="U99" s="141"/>
      <c r="V99" s="141"/>
      <c r="W99" s="141"/>
      <c r="X99" s="141"/>
    </row>
    <row r="100" spans="1:24" ht="15">
      <c r="A100" s="134"/>
      <c r="B100" s="168"/>
      <c r="D100" s="135"/>
      <c r="E100" s="136"/>
      <c r="F100" s="136"/>
      <c r="G100" s="136"/>
      <c r="H100" s="136"/>
      <c r="I100" s="137">
        <f t="shared" si="5"/>
        <v>0</v>
      </c>
      <c r="J100" s="138" t="e">
        <f t="shared" si="6"/>
        <v>#DIV/0!</v>
      </c>
      <c r="K100" s="138" t="e">
        <f t="shared" si="7"/>
        <v>#DIV/0!</v>
      </c>
      <c r="L100" s="139"/>
      <c r="M100" s="121"/>
      <c r="O100" s="132" t="s">
        <v>816</v>
      </c>
      <c r="P100" s="133">
        <f>SQRT(P99)</f>
        <v>10.086151529443656</v>
      </c>
      <c r="Q100" s="140"/>
      <c r="R100" s="140"/>
      <c r="S100" s="140"/>
      <c r="T100" s="140"/>
      <c r="U100" s="141"/>
      <c r="V100" s="141"/>
      <c r="W100" s="141"/>
      <c r="X100" s="141"/>
    </row>
    <row r="101" spans="1:24" ht="15">
      <c r="A101" s="134"/>
      <c r="B101" s="168"/>
      <c r="D101" s="135"/>
      <c r="E101" s="136"/>
      <c r="F101" s="136"/>
      <c r="G101" s="136"/>
      <c r="H101" s="136"/>
      <c r="I101" s="137">
        <f t="shared" si="5"/>
        <v>0</v>
      </c>
      <c r="J101" s="138" t="e">
        <f t="shared" si="6"/>
        <v>#DIV/0!</v>
      </c>
      <c r="K101" s="138" t="e">
        <f t="shared" si="7"/>
        <v>#DIV/0!</v>
      </c>
      <c r="L101" s="139"/>
      <c r="O101" s="132" t="s">
        <v>817</v>
      </c>
      <c r="P101" s="133">
        <f>P97/C82*100</f>
        <v>6.4590102688738176</v>
      </c>
      <c r="Q101" s="140"/>
      <c r="R101" s="140"/>
      <c r="S101" s="140"/>
      <c r="T101" s="140"/>
      <c r="U101" s="141"/>
      <c r="V101" s="141"/>
      <c r="W101" s="141"/>
      <c r="X101" s="141"/>
    </row>
    <row r="102" spans="1:24" ht="15">
      <c r="A102" s="134"/>
      <c r="B102" s="168"/>
      <c r="D102" s="135"/>
      <c r="E102" s="136"/>
      <c r="F102" s="136"/>
      <c r="G102" s="136"/>
      <c r="H102" s="136"/>
      <c r="I102" s="137">
        <f t="shared" si="5"/>
        <v>0</v>
      </c>
      <c r="J102" s="138" t="e">
        <f t="shared" si="6"/>
        <v>#DIV/0!</v>
      </c>
      <c r="K102" s="138" t="e">
        <f t="shared" si="7"/>
        <v>#DIV/0!</v>
      </c>
      <c r="L102" s="139"/>
      <c r="O102" s="132" t="s">
        <v>818</v>
      </c>
      <c r="P102" s="133">
        <f>P98/C82*100</f>
        <v>18.556935941260459</v>
      </c>
      <c r="Q102" s="140"/>
      <c r="R102" s="140"/>
      <c r="S102" s="140"/>
      <c r="T102" s="140"/>
      <c r="U102" s="141"/>
      <c r="V102" s="141"/>
      <c r="W102" s="141"/>
      <c r="X102" s="141"/>
    </row>
    <row r="103" spans="1:24" ht="15">
      <c r="A103" s="134"/>
      <c r="B103" s="168"/>
      <c r="D103" s="135"/>
      <c r="E103" s="136"/>
      <c r="F103" s="136"/>
      <c r="G103" s="136"/>
      <c r="H103" s="136"/>
      <c r="I103" s="137">
        <f t="shared" si="5"/>
        <v>0</v>
      </c>
      <c r="J103" s="138" t="e">
        <f t="shared" si="6"/>
        <v>#DIV/0!</v>
      </c>
      <c r="K103" s="138" t="e">
        <f t="shared" si="7"/>
        <v>#DIV/0!</v>
      </c>
      <c r="L103" s="142"/>
      <c r="M103" s="121"/>
      <c r="O103" s="132" t="s">
        <v>819</v>
      </c>
      <c r="P103" s="133">
        <f>P100/C82*100</f>
        <v>17.396581787081818</v>
      </c>
      <c r="Q103" s="140"/>
      <c r="R103" s="140"/>
      <c r="S103" s="140"/>
      <c r="T103" s="140"/>
      <c r="U103" s="141"/>
      <c r="V103" s="141"/>
      <c r="W103" s="141"/>
      <c r="X103" s="141"/>
    </row>
    <row r="104" spans="1:24" ht="15">
      <c r="A104" s="134"/>
      <c r="B104" s="168"/>
      <c r="D104" s="135"/>
      <c r="E104" s="136"/>
      <c r="F104" s="136"/>
      <c r="G104" s="136"/>
      <c r="H104" s="136"/>
      <c r="I104" s="137">
        <f t="shared" si="5"/>
        <v>0</v>
      </c>
      <c r="J104" s="138" t="e">
        <f t="shared" si="6"/>
        <v>#DIV/0!</v>
      </c>
      <c r="K104" s="138" t="e">
        <f t="shared" si="7"/>
        <v>#DIV/0!</v>
      </c>
      <c r="L104" s="139"/>
      <c r="O104" s="132" t="s">
        <v>820</v>
      </c>
      <c r="P104" s="133">
        <f>P95/P96*100</f>
        <v>12.114888261601614</v>
      </c>
      <c r="Q104" s="140"/>
      <c r="R104" s="140"/>
      <c r="S104" s="140"/>
      <c r="T104" s="140"/>
      <c r="U104" s="141"/>
      <c r="V104" s="141"/>
      <c r="W104" s="141"/>
      <c r="X104" s="141"/>
    </row>
    <row r="105" spans="1:24" ht="15">
      <c r="A105" s="134"/>
      <c r="B105" s="168"/>
      <c r="D105" s="143"/>
      <c r="E105" s="136"/>
      <c r="F105" s="136"/>
      <c r="G105" s="136"/>
      <c r="H105" s="136"/>
      <c r="I105" s="137">
        <f t="shared" si="5"/>
        <v>0</v>
      </c>
      <c r="J105" s="138" t="e">
        <f t="shared" si="6"/>
        <v>#DIV/0!</v>
      </c>
      <c r="K105" s="138" t="e">
        <f t="shared" si="7"/>
        <v>#DIV/0!</v>
      </c>
      <c r="L105" s="142"/>
      <c r="O105" s="132" t="s">
        <v>821</v>
      </c>
      <c r="P105" s="133">
        <f>P95/P98*2.06</f>
        <v>2.6850629201403029</v>
      </c>
      <c r="Q105" s="140"/>
      <c r="R105" s="140"/>
      <c r="S105" s="140"/>
      <c r="T105" s="140"/>
      <c r="U105" s="141"/>
      <c r="V105" s="141"/>
      <c r="W105" s="141"/>
      <c r="X105" s="141"/>
    </row>
    <row r="106" spans="1:24" ht="15">
      <c r="A106" s="134"/>
      <c r="B106" s="168"/>
      <c r="D106" s="143"/>
      <c r="E106" s="136"/>
      <c r="F106" s="136"/>
      <c r="G106" s="136"/>
      <c r="H106" s="136"/>
      <c r="I106" s="137">
        <f t="shared" si="5"/>
        <v>0</v>
      </c>
      <c r="J106" s="138" t="e">
        <f t="shared" si="6"/>
        <v>#DIV/0!</v>
      </c>
      <c r="K106" s="138" t="e">
        <f t="shared" si="7"/>
        <v>#DIV/0!</v>
      </c>
      <c r="L106" s="139"/>
      <c r="O106" s="144" t="s">
        <v>822</v>
      </c>
      <c r="P106" s="145">
        <f>P105/C82*100</f>
        <v>4.6311932313650299</v>
      </c>
      <c r="Q106" s="140"/>
      <c r="R106" s="140"/>
      <c r="S106" s="140"/>
      <c r="T106" s="140"/>
      <c r="U106" s="141"/>
      <c r="V106" s="141"/>
      <c r="W106" s="141"/>
      <c r="X106" s="141"/>
    </row>
    <row r="107" spans="1:24" ht="15">
      <c r="A107" s="134"/>
      <c r="B107" s="168"/>
      <c r="D107" s="146"/>
      <c r="E107" s="136"/>
      <c r="F107" s="136"/>
      <c r="G107" s="136"/>
      <c r="H107" s="136"/>
      <c r="I107" s="137">
        <f t="shared" si="5"/>
        <v>0</v>
      </c>
      <c r="J107" s="138" t="e">
        <f t="shared" si="6"/>
        <v>#DIV/0!</v>
      </c>
      <c r="K107" s="138" t="e">
        <f t="shared" si="7"/>
        <v>#DIV/0!</v>
      </c>
      <c r="L107" s="139"/>
      <c r="Q107" s="140"/>
      <c r="R107" s="140"/>
      <c r="S107" s="140"/>
      <c r="T107" s="140"/>
      <c r="U107" s="141"/>
      <c r="V107" s="141"/>
      <c r="W107" s="141"/>
      <c r="X107" s="141"/>
    </row>
    <row r="108" spans="1:24" ht="15">
      <c r="A108" s="134"/>
      <c r="B108" s="168"/>
      <c r="D108" s="147"/>
      <c r="E108" s="136"/>
      <c r="F108" s="136"/>
      <c r="G108" s="136"/>
      <c r="H108" s="136"/>
      <c r="I108" s="137">
        <f t="shared" si="5"/>
        <v>0</v>
      </c>
      <c r="J108" s="138" t="e">
        <f t="shared" si="6"/>
        <v>#DIV/0!</v>
      </c>
      <c r="K108" s="138" t="e">
        <f t="shared" si="7"/>
        <v>#DIV/0!</v>
      </c>
    </row>
    <row r="109" spans="1:24" ht="15">
      <c r="A109" s="134"/>
      <c r="B109" s="168"/>
      <c r="D109" s="147"/>
      <c r="E109" s="136"/>
      <c r="F109" s="136"/>
      <c r="G109" s="136"/>
      <c r="H109" s="136"/>
      <c r="I109" s="137">
        <f t="shared" si="5"/>
        <v>0</v>
      </c>
      <c r="J109" s="138" t="e">
        <f t="shared" si="6"/>
        <v>#DIV/0!</v>
      </c>
      <c r="K109" s="138" t="e">
        <f t="shared" si="7"/>
        <v>#DIV/0!</v>
      </c>
      <c r="Q109" s="148"/>
      <c r="R109" s="148"/>
      <c r="S109" s="148"/>
      <c r="T109" s="148"/>
      <c r="U109" s="148"/>
    </row>
    <row r="110" spans="1:24" ht="15">
      <c r="A110" s="134"/>
      <c r="B110" s="168"/>
      <c r="C110" s="147"/>
      <c r="D110" s="147"/>
      <c r="E110" s="136"/>
      <c r="F110" s="136"/>
      <c r="G110" s="136"/>
      <c r="H110" s="136"/>
      <c r="I110" s="137">
        <f t="shared" si="5"/>
        <v>0</v>
      </c>
      <c r="J110" s="138" t="e">
        <f t="shared" si="6"/>
        <v>#DIV/0!</v>
      </c>
      <c r="K110" s="138" t="e">
        <f t="shared" si="7"/>
        <v>#DIV/0!</v>
      </c>
      <c r="Q110" s="148"/>
      <c r="R110" s="148"/>
      <c r="S110" s="148"/>
      <c r="T110" s="148"/>
      <c r="U110" s="148"/>
    </row>
    <row r="111" spans="1:24" ht="15">
      <c r="A111" s="134"/>
      <c r="B111" s="168"/>
      <c r="C111" s="147"/>
      <c r="D111" s="147"/>
      <c r="E111" s="136"/>
      <c r="F111" s="136"/>
      <c r="G111" s="136"/>
      <c r="H111" s="136"/>
      <c r="I111" s="137">
        <f t="shared" si="5"/>
        <v>0</v>
      </c>
      <c r="J111" s="138" t="e">
        <f t="shared" si="6"/>
        <v>#DIV/0!</v>
      </c>
      <c r="K111" s="138" t="e">
        <f t="shared" si="7"/>
        <v>#DIV/0!</v>
      </c>
      <c r="Q111" s="148"/>
      <c r="R111" s="148"/>
      <c r="S111" s="148"/>
      <c r="T111" s="148"/>
      <c r="U111" s="148"/>
    </row>
    <row r="112" spans="1:24" ht="15">
      <c r="A112" s="134"/>
      <c r="B112" s="168"/>
      <c r="C112" s="147"/>
      <c r="D112" s="147"/>
      <c r="E112" s="136"/>
      <c r="F112" s="136"/>
      <c r="G112" s="136"/>
      <c r="H112" s="136"/>
      <c r="I112" s="137">
        <f t="shared" si="5"/>
        <v>0</v>
      </c>
      <c r="J112" s="138" t="e">
        <f t="shared" si="6"/>
        <v>#DIV/0!</v>
      </c>
      <c r="K112" s="138" t="e">
        <f t="shared" si="7"/>
        <v>#DIV/0!</v>
      </c>
      <c r="Q112" s="148"/>
      <c r="R112" s="148"/>
      <c r="S112" s="148"/>
      <c r="T112" s="148"/>
      <c r="U112" s="148"/>
    </row>
    <row r="113" spans="1:21" ht="15">
      <c r="A113" s="134"/>
      <c r="B113" s="168"/>
      <c r="C113" s="147"/>
      <c r="D113" s="147"/>
      <c r="E113" s="136"/>
      <c r="F113" s="136"/>
      <c r="G113" s="136"/>
      <c r="H113" s="136"/>
      <c r="I113" s="137">
        <f t="shared" si="5"/>
        <v>0</v>
      </c>
      <c r="J113" s="138" t="e">
        <f t="shared" si="6"/>
        <v>#DIV/0!</v>
      </c>
      <c r="K113" s="138" t="e">
        <f t="shared" si="7"/>
        <v>#DIV/0!</v>
      </c>
      <c r="Q113" s="148"/>
      <c r="R113" s="148"/>
      <c r="S113" s="148"/>
      <c r="T113" s="148"/>
      <c r="U113" s="148"/>
    </row>
    <row r="114" spans="1:21" ht="15">
      <c r="A114" s="134"/>
      <c r="B114" s="168"/>
      <c r="C114" s="147"/>
      <c r="D114" s="147"/>
      <c r="E114" s="136"/>
      <c r="F114" s="136"/>
      <c r="G114" s="136"/>
      <c r="H114" s="136"/>
      <c r="I114" s="137">
        <f t="shared" si="5"/>
        <v>0</v>
      </c>
      <c r="J114" s="138" t="e">
        <f t="shared" si="6"/>
        <v>#DIV/0!</v>
      </c>
      <c r="K114" s="138" t="e">
        <f t="shared" si="7"/>
        <v>#DIV/0!</v>
      </c>
      <c r="Q114" s="148"/>
      <c r="R114" s="148"/>
      <c r="S114" s="148"/>
      <c r="T114" s="148"/>
      <c r="U114" s="148"/>
    </row>
    <row r="115" spans="1:21" ht="15">
      <c r="A115" s="134"/>
      <c r="B115" s="168"/>
      <c r="C115" s="147"/>
      <c r="D115" s="147"/>
      <c r="E115" s="136"/>
      <c r="F115" s="136"/>
      <c r="G115" s="136"/>
      <c r="H115" s="136"/>
      <c r="I115" s="137">
        <f t="shared" si="5"/>
        <v>0</v>
      </c>
      <c r="J115" s="138" t="e">
        <f t="shared" si="6"/>
        <v>#DIV/0!</v>
      </c>
      <c r="K115" s="138" t="e">
        <f t="shared" si="7"/>
        <v>#DIV/0!</v>
      </c>
      <c r="Q115" s="148"/>
      <c r="R115" s="148"/>
      <c r="S115" s="148"/>
      <c r="T115" s="148"/>
      <c r="U115" s="148"/>
    </row>
    <row r="116" spans="1:21" ht="15">
      <c r="A116" s="134"/>
      <c r="B116" s="168"/>
      <c r="C116" s="147"/>
      <c r="D116" s="147"/>
      <c r="E116" s="136"/>
      <c r="F116" s="136"/>
      <c r="G116" s="136"/>
      <c r="H116" s="136"/>
      <c r="I116" s="137">
        <f t="shared" si="5"/>
        <v>0</v>
      </c>
      <c r="J116" s="138" t="e">
        <f t="shared" si="6"/>
        <v>#DIV/0!</v>
      </c>
      <c r="K116" s="138" t="e">
        <f t="shared" si="7"/>
        <v>#DIV/0!</v>
      </c>
      <c r="Q116" s="148"/>
      <c r="R116" s="148"/>
      <c r="S116" s="148"/>
      <c r="T116" s="148"/>
      <c r="U116" s="148"/>
    </row>
    <row r="117" spans="1:21" ht="15">
      <c r="A117" s="134"/>
      <c r="B117" s="168"/>
      <c r="C117" s="147"/>
      <c r="D117" s="147"/>
      <c r="E117" s="136"/>
      <c r="F117" s="136"/>
      <c r="G117" s="136"/>
      <c r="H117" s="136"/>
      <c r="I117" s="137">
        <f t="shared" si="5"/>
        <v>0</v>
      </c>
      <c r="J117" s="138" t="e">
        <f t="shared" si="6"/>
        <v>#DIV/0!</v>
      </c>
      <c r="K117" s="138" t="e">
        <f t="shared" si="7"/>
        <v>#DIV/0!</v>
      </c>
      <c r="Q117" s="148"/>
      <c r="R117" s="148"/>
      <c r="S117" s="148"/>
      <c r="T117" s="148"/>
      <c r="U117" s="148"/>
    </row>
    <row r="118" spans="1:21" ht="15">
      <c r="A118" s="134"/>
      <c r="B118" s="168"/>
      <c r="C118" s="147"/>
      <c r="D118" s="147"/>
      <c r="E118" s="136"/>
      <c r="F118" s="136"/>
      <c r="G118" s="136"/>
      <c r="H118" s="136"/>
      <c r="I118" s="137">
        <f t="shared" si="5"/>
        <v>0</v>
      </c>
      <c r="J118" s="138" t="e">
        <f t="shared" si="6"/>
        <v>#DIV/0!</v>
      </c>
      <c r="K118" s="138" t="e">
        <f t="shared" si="7"/>
        <v>#DIV/0!</v>
      </c>
      <c r="Q118" s="148"/>
      <c r="R118" s="148"/>
      <c r="S118" s="148"/>
      <c r="T118" s="148"/>
      <c r="U118" s="148"/>
    </row>
    <row r="119" spans="1:21" ht="15">
      <c r="A119" s="134"/>
      <c r="B119" s="168"/>
      <c r="C119" s="147"/>
      <c r="D119" s="147"/>
      <c r="E119" s="136"/>
      <c r="F119" s="136"/>
      <c r="G119" s="136"/>
      <c r="H119" s="136"/>
      <c r="I119" s="137">
        <f t="shared" si="5"/>
        <v>0</v>
      </c>
      <c r="J119" s="138" t="e">
        <f t="shared" si="6"/>
        <v>#DIV/0!</v>
      </c>
      <c r="K119" s="138" t="e">
        <f t="shared" si="7"/>
        <v>#DIV/0!</v>
      </c>
      <c r="Q119" s="148"/>
      <c r="R119" s="148"/>
      <c r="S119" s="148"/>
      <c r="T119" s="148"/>
      <c r="U119" s="148"/>
    </row>
    <row r="120" spans="1:21" ht="15">
      <c r="A120" s="134"/>
      <c r="B120"/>
      <c r="C120" s="147"/>
      <c r="D120" s="147"/>
      <c r="E120" s="136"/>
      <c r="F120" s="136"/>
      <c r="G120" s="136"/>
      <c r="H120" s="136"/>
      <c r="I120" s="137">
        <f t="shared" si="5"/>
        <v>0</v>
      </c>
      <c r="J120" s="138" t="e">
        <f t="shared" si="6"/>
        <v>#DIV/0!</v>
      </c>
      <c r="K120" s="138" t="e">
        <f t="shared" si="7"/>
        <v>#DIV/0!</v>
      </c>
      <c r="Q120" s="148"/>
      <c r="R120" s="148"/>
      <c r="S120" s="148"/>
      <c r="T120" s="148"/>
      <c r="U120" s="148"/>
    </row>
    <row r="121" spans="1:21" ht="15">
      <c r="A121" s="134"/>
      <c r="B121"/>
      <c r="C121" s="147"/>
      <c r="D121" s="147"/>
      <c r="E121" s="136"/>
      <c r="F121" s="136"/>
      <c r="G121" s="136"/>
      <c r="H121" s="136"/>
      <c r="I121" s="137">
        <f t="shared" si="5"/>
        <v>0</v>
      </c>
      <c r="J121" s="138" t="e">
        <f t="shared" si="6"/>
        <v>#DIV/0!</v>
      </c>
      <c r="K121" s="138" t="e">
        <f t="shared" si="7"/>
        <v>#DIV/0!</v>
      </c>
      <c r="Q121" s="148"/>
      <c r="R121" s="148"/>
      <c r="S121" s="148"/>
      <c r="T121" s="148"/>
      <c r="U121" s="148"/>
    </row>
    <row r="122" spans="1:21" ht="15">
      <c r="A122" s="134"/>
      <c r="B122"/>
      <c r="C122" s="147"/>
      <c r="D122" s="147"/>
      <c r="E122" s="136"/>
      <c r="F122" s="136"/>
      <c r="G122" s="136"/>
      <c r="H122" s="136"/>
      <c r="I122" s="137">
        <f t="shared" ref="I122:I150" si="8">SUM(B122:H122)</f>
        <v>0</v>
      </c>
      <c r="J122" s="138" t="e">
        <f t="shared" si="6"/>
        <v>#DIV/0!</v>
      </c>
      <c r="K122" s="138" t="e">
        <f t="shared" si="7"/>
        <v>#DIV/0!</v>
      </c>
      <c r="Q122" s="148"/>
      <c r="R122" s="148"/>
      <c r="S122" s="148"/>
      <c r="T122" s="148"/>
      <c r="U122" s="148"/>
    </row>
    <row r="123" spans="1:21" ht="15">
      <c r="A123" s="134"/>
      <c r="B123"/>
      <c r="C123" s="147"/>
      <c r="D123" s="147"/>
      <c r="E123" s="136"/>
      <c r="F123" s="136"/>
      <c r="G123" s="136"/>
      <c r="H123" s="136"/>
      <c r="I123" s="137">
        <f t="shared" si="8"/>
        <v>0</v>
      </c>
      <c r="J123" s="138" t="e">
        <f t="shared" si="6"/>
        <v>#DIV/0!</v>
      </c>
      <c r="K123" s="138" t="e">
        <f t="shared" si="7"/>
        <v>#DIV/0!</v>
      </c>
      <c r="Q123" s="148"/>
      <c r="R123" s="148"/>
      <c r="S123" s="148"/>
      <c r="T123" s="148"/>
      <c r="U123" s="148"/>
    </row>
    <row r="124" spans="1:21" ht="15">
      <c r="A124" s="134"/>
      <c r="B124"/>
      <c r="C124" s="147"/>
      <c r="D124" s="147"/>
      <c r="E124" s="136"/>
      <c r="F124" s="136"/>
      <c r="G124" s="136"/>
      <c r="H124" s="136"/>
      <c r="I124" s="137">
        <f t="shared" si="8"/>
        <v>0</v>
      </c>
      <c r="J124" s="138" t="e">
        <f t="shared" si="6"/>
        <v>#DIV/0!</v>
      </c>
      <c r="K124" s="138" t="e">
        <f t="shared" si="7"/>
        <v>#DIV/0!</v>
      </c>
      <c r="Q124" s="148"/>
      <c r="R124" s="148"/>
      <c r="S124" s="148"/>
      <c r="T124" s="148"/>
      <c r="U124" s="148"/>
    </row>
    <row r="125" spans="1:21" ht="15">
      <c r="A125" s="134"/>
      <c r="B125"/>
      <c r="C125" s="147"/>
      <c r="D125" s="147"/>
      <c r="E125" s="136"/>
      <c r="F125" s="136"/>
      <c r="G125" s="136"/>
      <c r="H125" s="136"/>
      <c r="I125" s="137">
        <f t="shared" si="8"/>
        <v>0</v>
      </c>
      <c r="J125" s="138" t="e">
        <f t="shared" si="6"/>
        <v>#DIV/0!</v>
      </c>
      <c r="K125" s="138" t="e">
        <f t="shared" si="7"/>
        <v>#DIV/0!</v>
      </c>
      <c r="Q125" s="148"/>
      <c r="R125" s="148"/>
      <c r="S125" s="148"/>
      <c r="T125" s="148"/>
      <c r="U125" s="148"/>
    </row>
    <row r="126" spans="1:21" ht="15">
      <c r="A126" s="134"/>
      <c r="B126"/>
      <c r="C126" s="147"/>
      <c r="D126" s="147"/>
      <c r="E126" s="136"/>
      <c r="F126" s="136"/>
      <c r="G126" s="136"/>
      <c r="H126" s="136"/>
      <c r="I126" s="137">
        <f t="shared" si="8"/>
        <v>0</v>
      </c>
      <c r="J126" s="138" t="e">
        <f t="shared" si="6"/>
        <v>#DIV/0!</v>
      </c>
      <c r="K126" s="138" t="e">
        <f t="shared" si="7"/>
        <v>#DIV/0!</v>
      </c>
      <c r="Q126" s="148"/>
      <c r="R126" s="148"/>
      <c r="S126" s="148"/>
      <c r="T126" s="148"/>
      <c r="U126" s="148"/>
    </row>
    <row r="127" spans="1:21" ht="15">
      <c r="A127" s="134"/>
      <c r="B127"/>
      <c r="C127" s="147"/>
      <c r="D127" s="147"/>
      <c r="E127" s="136"/>
      <c r="F127" s="136"/>
      <c r="G127" s="136"/>
      <c r="H127" s="136"/>
      <c r="I127" s="137">
        <f t="shared" si="8"/>
        <v>0</v>
      </c>
      <c r="J127" s="138" t="e">
        <f t="shared" si="6"/>
        <v>#DIV/0!</v>
      </c>
      <c r="K127" s="138" t="e">
        <f t="shared" si="7"/>
        <v>#DIV/0!</v>
      </c>
      <c r="Q127" s="148"/>
      <c r="R127" s="148"/>
      <c r="S127" s="148"/>
      <c r="T127" s="148"/>
    </row>
    <row r="128" spans="1:21" ht="15">
      <c r="A128" s="134"/>
      <c r="B128"/>
      <c r="C128" s="147"/>
      <c r="D128" s="147"/>
      <c r="E128" s="136"/>
      <c r="F128" s="136"/>
      <c r="G128" s="136"/>
      <c r="H128" s="136"/>
      <c r="I128" s="137">
        <f t="shared" si="8"/>
        <v>0</v>
      </c>
      <c r="J128" s="138" t="e">
        <f t="shared" si="6"/>
        <v>#DIV/0!</v>
      </c>
      <c r="K128" s="138" t="e">
        <f t="shared" si="7"/>
        <v>#DIV/0!</v>
      </c>
    </row>
    <row r="129" spans="1:17" ht="15">
      <c r="A129" s="134"/>
      <c r="B129"/>
      <c r="C129" s="147"/>
      <c r="D129" s="147"/>
      <c r="E129" s="136"/>
      <c r="F129" s="136"/>
      <c r="G129" s="136"/>
      <c r="H129" s="136"/>
      <c r="I129" s="137">
        <f t="shared" si="8"/>
        <v>0</v>
      </c>
      <c r="J129" s="138" t="e">
        <f t="shared" si="6"/>
        <v>#DIV/0!</v>
      </c>
      <c r="K129" s="138" t="e">
        <f t="shared" si="7"/>
        <v>#DIV/0!</v>
      </c>
    </row>
    <row r="130" spans="1:17" ht="15">
      <c r="A130" s="134"/>
      <c r="B130"/>
      <c r="C130" s="147"/>
      <c r="D130" s="147"/>
      <c r="E130" s="136"/>
      <c r="F130" s="136"/>
      <c r="G130" s="136"/>
      <c r="H130" s="136"/>
      <c r="I130" s="137">
        <f t="shared" si="8"/>
        <v>0</v>
      </c>
      <c r="J130" s="138" t="e">
        <f t="shared" si="6"/>
        <v>#DIV/0!</v>
      </c>
      <c r="K130" s="138" t="e">
        <f t="shared" si="7"/>
        <v>#DIV/0!</v>
      </c>
    </row>
    <row r="131" spans="1:17" ht="15">
      <c r="A131" s="134"/>
      <c r="B131"/>
      <c r="C131" s="147"/>
      <c r="D131" s="147"/>
      <c r="E131" s="136"/>
      <c r="F131" s="136"/>
      <c r="G131" s="136"/>
      <c r="H131" s="136"/>
      <c r="I131" s="137">
        <f t="shared" si="8"/>
        <v>0</v>
      </c>
      <c r="J131" s="138" t="e">
        <f t="shared" si="6"/>
        <v>#DIV/0!</v>
      </c>
      <c r="K131" s="138" t="e">
        <f t="shared" si="7"/>
        <v>#DIV/0!</v>
      </c>
    </row>
    <row r="132" spans="1:17" ht="15">
      <c r="A132" s="134"/>
      <c r="B132"/>
      <c r="C132" s="147"/>
      <c r="D132" s="147"/>
      <c r="E132" s="136"/>
      <c r="F132" s="136"/>
      <c r="G132" s="136"/>
      <c r="H132" s="136"/>
      <c r="I132" s="137">
        <f t="shared" si="8"/>
        <v>0</v>
      </c>
      <c r="J132" s="138" t="e">
        <f t="shared" si="6"/>
        <v>#DIV/0!</v>
      </c>
      <c r="K132" s="138" t="e">
        <f t="shared" si="7"/>
        <v>#DIV/0!</v>
      </c>
    </row>
    <row r="133" spans="1:17" ht="15">
      <c r="A133" s="134"/>
      <c r="B133"/>
      <c r="C133" s="147"/>
      <c r="D133" s="147"/>
      <c r="E133" s="136"/>
      <c r="F133" s="136"/>
      <c r="G133" s="136"/>
      <c r="H133" s="136"/>
      <c r="I133" s="137">
        <f t="shared" si="8"/>
        <v>0</v>
      </c>
      <c r="J133" s="138" t="e">
        <f t="shared" si="6"/>
        <v>#DIV/0!</v>
      </c>
      <c r="K133" s="138" t="e">
        <f t="shared" si="7"/>
        <v>#DIV/0!</v>
      </c>
    </row>
    <row r="134" spans="1:17" ht="15">
      <c r="A134" s="134"/>
      <c r="B134"/>
      <c r="C134" s="147"/>
      <c r="D134" s="147"/>
      <c r="E134" s="136"/>
      <c r="F134" s="136"/>
      <c r="G134" s="136"/>
      <c r="H134" s="136"/>
      <c r="I134" s="137">
        <f t="shared" si="8"/>
        <v>0</v>
      </c>
      <c r="J134" s="138" t="e">
        <f t="shared" si="6"/>
        <v>#DIV/0!</v>
      </c>
      <c r="K134" s="138" t="e">
        <f t="shared" si="7"/>
        <v>#DIV/0!</v>
      </c>
    </row>
    <row r="135" spans="1:17" ht="15">
      <c r="A135" s="134"/>
      <c r="B135"/>
      <c r="C135" s="147"/>
      <c r="D135" s="147"/>
      <c r="E135" s="136"/>
      <c r="F135" s="136"/>
      <c r="G135" s="136"/>
      <c r="H135" s="136"/>
      <c r="I135" s="137">
        <f t="shared" si="8"/>
        <v>0</v>
      </c>
      <c r="J135" s="138" t="e">
        <f t="shared" si="6"/>
        <v>#DIV/0!</v>
      </c>
      <c r="K135" s="138" t="e">
        <f t="shared" si="7"/>
        <v>#DIV/0!</v>
      </c>
    </row>
    <row r="136" spans="1:17" ht="15">
      <c r="A136" s="134"/>
      <c r="B136"/>
      <c r="C136" s="147"/>
      <c r="D136" s="147"/>
      <c r="E136" s="136"/>
      <c r="F136" s="136"/>
      <c r="G136" s="136"/>
      <c r="H136" s="136"/>
      <c r="I136" s="137">
        <f t="shared" si="8"/>
        <v>0</v>
      </c>
      <c r="J136" s="138" t="e">
        <f t="shared" si="6"/>
        <v>#DIV/0!</v>
      </c>
      <c r="K136" s="138" t="e">
        <f t="shared" si="7"/>
        <v>#DIV/0!</v>
      </c>
      <c r="Q136" s="149" t="s">
        <v>823</v>
      </c>
    </row>
    <row r="137" spans="1:17" ht="15">
      <c r="A137" s="134"/>
      <c r="B137"/>
      <c r="C137" s="147"/>
      <c r="D137" s="147"/>
      <c r="E137" s="136"/>
      <c r="F137" s="136"/>
      <c r="G137" s="136"/>
      <c r="H137" s="136"/>
      <c r="I137" s="137">
        <f t="shared" si="8"/>
        <v>0</v>
      </c>
      <c r="J137" s="138" t="e">
        <f t="shared" si="6"/>
        <v>#DIV/0!</v>
      </c>
      <c r="K137" s="138" t="e">
        <f t="shared" si="7"/>
        <v>#DIV/0!</v>
      </c>
      <c r="Q137" s="149" t="s">
        <v>824</v>
      </c>
    </row>
    <row r="138" spans="1:17" ht="15">
      <c r="A138" s="134"/>
      <c r="B138"/>
      <c r="C138" s="147"/>
      <c r="D138" s="147"/>
      <c r="E138" s="136"/>
      <c r="F138" s="136"/>
      <c r="G138" s="136"/>
      <c r="H138" s="136"/>
      <c r="I138" s="137">
        <f t="shared" si="8"/>
        <v>0</v>
      </c>
      <c r="J138" s="138" t="e">
        <f t="shared" si="6"/>
        <v>#DIV/0!</v>
      </c>
      <c r="K138" s="138" t="e">
        <f t="shared" si="7"/>
        <v>#DIV/0!</v>
      </c>
    </row>
    <row r="139" spans="1:17" ht="15">
      <c r="A139" s="134"/>
      <c r="B139"/>
      <c r="C139" s="147"/>
      <c r="D139" s="147"/>
      <c r="E139" s="136"/>
      <c r="F139" s="136"/>
      <c r="G139" s="136"/>
      <c r="H139" s="136"/>
      <c r="I139" s="137">
        <f t="shared" si="8"/>
        <v>0</v>
      </c>
      <c r="J139" s="138" t="e">
        <f t="shared" si="6"/>
        <v>#DIV/0!</v>
      </c>
      <c r="K139" s="138" t="e">
        <f t="shared" si="7"/>
        <v>#DIV/0!</v>
      </c>
    </row>
    <row r="140" spans="1:17" ht="15">
      <c r="A140" s="134"/>
      <c r="B140"/>
      <c r="C140" s="147"/>
      <c r="D140" s="147"/>
      <c r="E140" s="136"/>
      <c r="F140" s="136"/>
      <c r="G140" s="136"/>
      <c r="H140" s="136"/>
      <c r="I140" s="137">
        <f t="shared" si="8"/>
        <v>0</v>
      </c>
      <c r="J140" s="138" t="e">
        <f t="shared" si="6"/>
        <v>#DIV/0!</v>
      </c>
      <c r="K140" s="138" t="e">
        <f t="shared" si="7"/>
        <v>#DIV/0!</v>
      </c>
    </row>
    <row r="141" spans="1:17" ht="15">
      <c r="A141" s="134"/>
      <c r="B141"/>
      <c r="C141" s="147"/>
      <c r="D141" s="147"/>
      <c r="E141" s="136"/>
      <c r="F141" s="136"/>
      <c r="G141" s="136"/>
      <c r="H141" s="136"/>
      <c r="I141" s="137">
        <f t="shared" si="8"/>
        <v>0</v>
      </c>
      <c r="J141" s="138" t="e">
        <f t="shared" si="6"/>
        <v>#DIV/0!</v>
      </c>
      <c r="K141" s="138" t="e">
        <f t="shared" si="7"/>
        <v>#DIV/0!</v>
      </c>
    </row>
    <row r="142" spans="1:17" ht="15">
      <c r="A142" s="134"/>
      <c r="B142"/>
      <c r="C142" s="147"/>
      <c r="D142" s="147"/>
      <c r="E142" s="136"/>
      <c r="F142" s="136"/>
      <c r="G142" s="136"/>
      <c r="H142" s="136"/>
      <c r="I142" s="137">
        <f t="shared" si="8"/>
        <v>0</v>
      </c>
      <c r="J142" s="138" t="e">
        <f t="shared" si="6"/>
        <v>#DIV/0!</v>
      </c>
      <c r="K142" s="138" t="e">
        <f t="shared" si="7"/>
        <v>#DIV/0!</v>
      </c>
    </row>
    <row r="143" spans="1:17" ht="15">
      <c r="A143" s="134"/>
      <c r="B143"/>
      <c r="C143" s="147"/>
      <c r="D143" s="147"/>
      <c r="E143" s="136"/>
      <c r="F143" s="136"/>
      <c r="G143" s="136"/>
      <c r="H143" s="136"/>
      <c r="I143" s="137">
        <f t="shared" si="8"/>
        <v>0</v>
      </c>
      <c r="J143" s="138" t="e">
        <f t="shared" si="6"/>
        <v>#DIV/0!</v>
      </c>
      <c r="K143" s="138" t="e">
        <f t="shared" si="7"/>
        <v>#DIV/0!</v>
      </c>
    </row>
    <row r="144" spans="1:17" ht="15">
      <c r="A144" s="134"/>
      <c r="B144" s="147"/>
      <c r="C144" s="147"/>
      <c r="D144" s="147"/>
      <c r="E144" s="136"/>
      <c r="F144" s="136"/>
      <c r="G144" s="136"/>
      <c r="H144" s="136"/>
      <c r="I144" s="137">
        <f t="shared" si="8"/>
        <v>0</v>
      </c>
      <c r="J144" s="138" t="e">
        <f t="shared" si="6"/>
        <v>#DIV/0!</v>
      </c>
      <c r="K144" s="138" t="e">
        <f t="shared" si="7"/>
        <v>#DIV/0!</v>
      </c>
    </row>
    <row r="145" spans="1:12" ht="15">
      <c r="A145" s="134"/>
      <c r="B145" s="147"/>
      <c r="C145" s="147"/>
      <c r="D145" s="147"/>
      <c r="E145" s="136"/>
      <c r="F145" s="136"/>
      <c r="G145" s="136"/>
      <c r="H145" s="136"/>
      <c r="I145" s="137">
        <f t="shared" si="8"/>
        <v>0</v>
      </c>
      <c r="J145" s="138" t="e">
        <f t="shared" si="6"/>
        <v>#DIV/0!</v>
      </c>
      <c r="K145" s="138" t="e">
        <f t="shared" si="7"/>
        <v>#DIV/0!</v>
      </c>
    </row>
    <row r="146" spans="1:12" ht="15">
      <c r="A146" s="134"/>
      <c r="B146" s="147"/>
      <c r="C146" s="147"/>
      <c r="D146" s="147"/>
      <c r="E146" s="136"/>
      <c r="F146" s="136"/>
      <c r="G146" s="136"/>
      <c r="H146" s="136"/>
      <c r="I146" s="137">
        <f t="shared" si="8"/>
        <v>0</v>
      </c>
      <c r="J146" s="138" t="e">
        <f t="shared" si="6"/>
        <v>#DIV/0!</v>
      </c>
      <c r="K146" s="138" t="e">
        <f t="shared" si="7"/>
        <v>#DIV/0!</v>
      </c>
    </row>
    <row r="147" spans="1:12" ht="15">
      <c r="A147" s="134"/>
      <c r="B147" s="147"/>
      <c r="C147" s="147"/>
      <c r="D147" s="147"/>
      <c r="E147" s="136"/>
      <c r="F147" s="136"/>
      <c r="G147" s="136"/>
      <c r="H147" s="136"/>
      <c r="I147" s="137">
        <f t="shared" si="8"/>
        <v>0</v>
      </c>
      <c r="J147" s="138" t="e">
        <f t="shared" si="6"/>
        <v>#DIV/0!</v>
      </c>
      <c r="K147" s="138" t="e">
        <f t="shared" si="7"/>
        <v>#DIV/0!</v>
      </c>
    </row>
    <row r="148" spans="1:12" ht="15">
      <c r="A148" s="134"/>
      <c r="B148" s="147"/>
      <c r="C148" s="147"/>
      <c r="D148" s="147"/>
      <c r="E148" s="136"/>
      <c r="F148" s="136"/>
      <c r="G148" s="136"/>
      <c r="H148" s="136"/>
      <c r="I148" s="137">
        <f t="shared" si="8"/>
        <v>0</v>
      </c>
      <c r="J148" s="138" t="e">
        <f t="shared" si="6"/>
        <v>#DIV/0!</v>
      </c>
      <c r="K148" s="138" t="e">
        <f t="shared" si="7"/>
        <v>#DIV/0!</v>
      </c>
    </row>
    <row r="149" spans="1:12" ht="15">
      <c r="A149" s="134"/>
      <c r="B149" s="147"/>
      <c r="C149" s="147"/>
      <c r="D149" s="147"/>
      <c r="E149" s="136"/>
      <c r="F149" s="136"/>
      <c r="G149" s="136"/>
      <c r="H149" s="136"/>
      <c r="I149" s="137">
        <f t="shared" si="8"/>
        <v>0</v>
      </c>
      <c r="J149" s="138" t="e">
        <f t="shared" si="6"/>
        <v>#DIV/0!</v>
      </c>
      <c r="K149" s="138" t="e">
        <f t="shared" si="7"/>
        <v>#DIV/0!</v>
      </c>
    </row>
    <row r="150" spans="1:12" ht="15">
      <c r="A150" s="134"/>
      <c r="B150" s="147"/>
      <c r="C150" s="147"/>
      <c r="D150" s="147"/>
      <c r="E150" s="136"/>
      <c r="F150" s="136"/>
      <c r="G150" s="136"/>
      <c r="H150" s="136"/>
      <c r="I150" s="137">
        <f t="shared" si="8"/>
        <v>0</v>
      </c>
      <c r="J150" s="138" t="e">
        <f t="shared" si="6"/>
        <v>#DIV/0!</v>
      </c>
      <c r="K150" s="138" t="e">
        <f t="shared" si="7"/>
        <v>#DIV/0!</v>
      </c>
    </row>
    <row r="151" spans="1:12">
      <c r="A151" s="150" t="s">
        <v>825</v>
      </c>
      <c r="B151" s="151">
        <f>SUM(B90:B150)</f>
        <v>588.66666666666663</v>
      </c>
      <c r="C151" s="151">
        <f>SUM(C90:C150)</f>
        <v>550.33333333333326</v>
      </c>
      <c r="D151" s="151">
        <f>SUM(D90:D150)</f>
        <v>600.33333333333326</v>
      </c>
      <c r="E151" s="151">
        <f t="shared" ref="E151:I151" si="9">SUM(E90:E150)</f>
        <v>0</v>
      </c>
      <c r="F151" s="151">
        <f t="shared" si="9"/>
        <v>0</v>
      </c>
      <c r="G151" s="151">
        <f t="shared" si="9"/>
        <v>0</v>
      </c>
      <c r="H151" s="151">
        <f t="shared" si="9"/>
        <v>0</v>
      </c>
      <c r="I151" s="151">
        <f t="shared" si="9"/>
        <v>1739.3333333333333</v>
      </c>
      <c r="J151" s="126"/>
    </row>
    <row r="153" spans="1:12" ht="24.75" customHeight="1"/>
    <row r="154" spans="1:12">
      <c r="A154" s="107" t="s">
        <v>877</v>
      </c>
    </row>
    <row r="155" spans="1:12" ht="15.75">
      <c r="D155" s="108" t="s">
        <v>778</v>
      </c>
      <c r="E155" s="109"/>
      <c r="F155" s="109"/>
      <c r="G155" s="109"/>
      <c r="H155" s="109"/>
      <c r="I155" s="109"/>
      <c r="J155" s="109"/>
    </row>
    <row r="156" spans="1:12">
      <c r="B156" s="110" t="s">
        <v>779</v>
      </c>
      <c r="C156" s="111">
        <f>COUNT(B167:B227)</f>
        <v>10</v>
      </c>
      <c r="D156" s="112" t="s">
        <v>780</v>
      </c>
      <c r="E156" s="112" t="s">
        <v>781</v>
      </c>
      <c r="F156" s="112" t="s">
        <v>782</v>
      </c>
      <c r="G156" s="112" t="s">
        <v>783</v>
      </c>
      <c r="H156" s="112" t="s">
        <v>784</v>
      </c>
      <c r="I156" s="112" t="s">
        <v>785</v>
      </c>
      <c r="J156" s="112" t="s">
        <v>786</v>
      </c>
      <c r="K156" s="112" t="s">
        <v>787</v>
      </c>
      <c r="L156" s="113" t="s">
        <v>788</v>
      </c>
    </row>
    <row r="157" spans="1:12">
      <c r="B157" s="110" t="s">
        <v>789</v>
      </c>
      <c r="C157" s="111">
        <f>COUNT(B167:H167)</f>
        <v>3</v>
      </c>
      <c r="D157" s="114" t="s">
        <v>333</v>
      </c>
      <c r="E157" s="115">
        <f>C157-1</f>
        <v>2</v>
      </c>
      <c r="F157" s="115">
        <f>(SUMSQ(B228:H228)/C156)-C160</f>
        <v>1706.8962962961523</v>
      </c>
      <c r="G157" s="115">
        <f>F157/E157</f>
        <v>853.44814814807614</v>
      </c>
      <c r="H157" s="115">
        <f>G157/G159</f>
        <v>5.4518518713239192</v>
      </c>
      <c r="I157" s="116">
        <f>FINV(0.05,E157,E$5)</f>
        <v>3.5545571457137326</v>
      </c>
      <c r="J157" s="117" t="str">
        <f>IF(H157&gt;K157,"**",IF(H157&gt;I157,"*","NS"))</f>
        <v>*</v>
      </c>
      <c r="K157" s="116">
        <f>FINV(0.01,E157,E$5)</f>
        <v>6.0129048348626437</v>
      </c>
      <c r="L157" s="107">
        <f>FDIST(H157,E157,E$5)</f>
        <v>1.4088704869335451E-2</v>
      </c>
    </row>
    <row r="158" spans="1:12">
      <c r="B158" s="110" t="s">
        <v>790</v>
      </c>
      <c r="C158" s="118">
        <f>I228</f>
        <v>4136.666666666667</v>
      </c>
      <c r="D158" s="114" t="s">
        <v>791</v>
      </c>
      <c r="E158" s="115">
        <f>C156-1</f>
        <v>9</v>
      </c>
      <c r="F158" s="115">
        <f>(SUMSQ(I167:I227)/C157)-C160</f>
        <v>1880.0740740740439</v>
      </c>
      <c r="G158" s="115">
        <f>F158/E158</f>
        <v>208.89711934156043</v>
      </c>
      <c r="H158" s="115">
        <f>G158/G159</f>
        <v>1.3344409422736991</v>
      </c>
      <c r="I158" s="116">
        <f>FINV(0.05,E158,E$5)</f>
        <v>2.4562811492136793</v>
      </c>
      <c r="J158" s="117" t="str">
        <f>IF(H158&gt;K158,"**",IF(H158&gt;I158,"*","NS"))</f>
        <v>NS</v>
      </c>
      <c r="K158" s="116">
        <f>FINV(0.01,E158,E$5)</f>
        <v>3.5970739136540626</v>
      </c>
      <c r="L158" s="119">
        <f>FDIST(H158,E158,E$5)</f>
        <v>0.2870420833915836</v>
      </c>
    </row>
    <row r="159" spans="1:12">
      <c r="B159" s="110" t="s">
        <v>792</v>
      </c>
      <c r="C159" s="118">
        <f>I228/(C156*C157)</f>
        <v>137.88888888888889</v>
      </c>
      <c r="D159" s="114" t="s">
        <v>793</v>
      </c>
      <c r="E159" s="115">
        <f>E158*E157</f>
        <v>18</v>
      </c>
      <c r="F159" s="115">
        <f>F160-F158-F157</f>
        <v>2817.7703703704756</v>
      </c>
      <c r="G159" s="116">
        <f>F159/E159</f>
        <v>156.54279835391532</v>
      </c>
      <c r="H159" s="115"/>
      <c r="I159" s="115"/>
      <c r="J159" s="117"/>
    </row>
    <row r="160" spans="1:12">
      <c r="B160" s="110" t="s">
        <v>794</v>
      </c>
      <c r="C160" s="118">
        <f>POWER(I228,2)/(C156*C157)</f>
        <v>570400.37037037045</v>
      </c>
      <c r="D160" s="112" t="s">
        <v>795</v>
      </c>
      <c r="E160" s="120">
        <f>C156*C157-1</f>
        <v>29</v>
      </c>
      <c r="F160" s="120">
        <f>SUMSQ(B167:H227)-C160</f>
        <v>6404.7407407406718</v>
      </c>
      <c r="G160" s="120"/>
      <c r="H160" s="120"/>
      <c r="I160" s="120"/>
      <c r="J160" s="117"/>
    </row>
    <row r="161" spans="1:24" s="121" customFormat="1">
      <c r="C161" s="122"/>
      <c r="D161" s="123" t="s">
        <v>796</v>
      </c>
      <c r="E161" s="124"/>
      <c r="F161" s="124">
        <f>SQRT(G159)</f>
        <v>12.511706452515392</v>
      </c>
      <c r="G161" s="125"/>
      <c r="H161" s="125"/>
      <c r="I161" s="125"/>
    </row>
    <row r="162" spans="1:24">
      <c r="D162" s="244" t="s">
        <v>797</v>
      </c>
      <c r="E162" s="244"/>
      <c r="F162" s="126">
        <f>SQRT((G159)/C157)</f>
        <v>7.2236370883813397</v>
      </c>
      <c r="I162" s="127"/>
    </row>
    <row r="163" spans="1:24">
      <c r="D163" s="244" t="s">
        <v>798</v>
      </c>
      <c r="E163" s="244"/>
      <c r="F163" s="126">
        <f>TINV(0.05,E159)*F162*SQRT(2)</f>
        <v>21.4625269464985</v>
      </c>
      <c r="G163" s="107" t="s">
        <v>799</v>
      </c>
      <c r="H163" s="126">
        <f>TINV(0.01,E159)*F162*SQRT(2)</f>
        <v>29.405472971824924</v>
      </c>
    </row>
    <row r="164" spans="1:24">
      <c r="D164" s="244" t="s">
        <v>800</v>
      </c>
      <c r="E164" s="244"/>
      <c r="F164" s="126">
        <f>SQRT(G159)/C159*100</f>
        <v>9.073759715764588</v>
      </c>
    </row>
    <row r="165" spans="1:24">
      <c r="D165" s="117"/>
      <c r="E165" s="128"/>
      <c r="O165" s="129" t="s">
        <v>792</v>
      </c>
      <c r="P165" s="130">
        <f>C159</f>
        <v>137.88888888888889</v>
      </c>
    </row>
    <row r="166" spans="1:24">
      <c r="A166" s="131" t="s">
        <v>791</v>
      </c>
      <c r="B166" s="131" t="s">
        <v>801</v>
      </c>
      <c r="C166" s="131" t="s">
        <v>802</v>
      </c>
      <c r="D166" s="131" t="s">
        <v>803</v>
      </c>
      <c r="E166" s="131">
        <v>4</v>
      </c>
      <c r="F166" s="131">
        <v>5</v>
      </c>
      <c r="G166" s="131">
        <v>6</v>
      </c>
      <c r="H166" s="131">
        <v>8</v>
      </c>
      <c r="I166" s="131" t="s">
        <v>804</v>
      </c>
      <c r="J166" s="131" t="s">
        <v>792</v>
      </c>
      <c r="K166" s="131" t="s">
        <v>805</v>
      </c>
      <c r="O166" s="132" t="s">
        <v>796</v>
      </c>
      <c r="P166" s="133">
        <f>SQRT(G159)</f>
        <v>12.511706452515392</v>
      </c>
    </row>
    <row r="167" spans="1:24" ht="15">
      <c r="A167" s="134" t="s">
        <v>524</v>
      </c>
      <c r="B167" s="82">
        <v>159.66666666666666</v>
      </c>
      <c r="C167" s="82">
        <v>135.66666666666666</v>
      </c>
      <c r="D167" s="82">
        <v>136.66666666666666</v>
      </c>
      <c r="E167" s="136"/>
      <c r="F167" s="136"/>
      <c r="G167" s="136"/>
      <c r="H167" s="136"/>
      <c r="I167" s="159">
        <f t="shared" ref="I167:I198" si="10">SUM(B167:H167)</f>
        <v>432</v>
      </c>
      <c r="J167" s="160">
        <f t="shared" ref="J167:J227" si="11">AVERAGE(B167:H167)</f>
        <v>144</v>
      </c>
      <c r="K167" s="160">
        <f t="shared" ref="K167:K227" si="12">STDEV(B167:D167)/SQRT(C$3)</f>
        <v>7.8386506775364619</v>
      </c>
      <c r="L167" s="139"/>
      <c r="O167" s="132" t="s">
        <v>806</v>
      </c>
      <c r="P167" s="133">
        <f>F161/C159*100</f>
        <v>9.073759715764588</v>
      </c>
      <c r="Q167" s="140"/>
      <c r="R167" s="140"/>
      <c r="S167" s="140"/>
      <c r="T167" s="140"/>
      <c r="U167" s="141"/>
      <c r="V167" s="141"/>
      <c r="W167" s="141"/>
      <c r="X167" s="141"/>
    </row>
    <row r="168" spans="1:24" ht="15">
      <c r="A168" s="134" t="s">
        <v>525</v>
      </c>
      <c r="B168" s="82">
        <v>152.66666666666666</v>
      </c>
      <c r="C168" s="82">
        <v>141</v>
      </c>
      <c r="D168" s="82">
        <v>152.33333333333334</v>
      </c>
      <c r="E168" s="136"/>
      <c r="F168" s="136"/>
      <c r="G168" s="136"/>
      <c r="H168" s="136"/>
      <c r="I168" s="159">
        <f t="shared" si="10"/>
        <v>446</v>
      </c>
      <c r="J168" s="160">
        <f t="shared" si="11"/>
        <v>148.66666666666666</v>
      </c>
      <c r="K168" s="160">
        <f t="shared" si="12"/>
        <v>3.834540872608557</v>
      </c>
      <c r="L168" s="139"/>
      <c r="O168" s="132" t="s">
        <v>807</v>
      </c>
      <c r="P168" s="133">
        <f>F161/SQRT(C157)</f>
        <v>7.2236370883813397</v>
      </c>
      <c r="Q168" s="140"/>
      <c r="R168" s="140"/>
      <c r="S168" s="140"/>
      <c r="T168" s="140"/>
      <c r="U168" s="141"/>
      <c r="V168" s="141"/>
      <c r="W168" s="141"/>
      <c r="X168" s="141"/>
    </row>
    <row r="169" spans="1:24" ht="15">
      <c r="A169" s="134" t="s">
        <v>526</v>
      </c>
      <c r="B169" s="82">
        <v>147.33333333333334</v>
      </c>
      <c r="C169" s="82">
        <v>140</v>
      </c>
      <c r="D169" s="82">
        <v>145.33333333333334</v>
      </c>
      <c r="E169" s="136"/>
      <c r="F169" s="136"/>
      <c r="G169" s="136"/>
      <c r="H169" s="136"/>
      <c r="I169" s="159">
        <f t="shared" si="10"/>
        <v>432.66666666666674</v>
      </c>
      <c r="J169" s="160">
        <f t="shared" si="11"/>
        <v>144.22222222222226</v>
      </c>
      <c r="K169" s="160">
        <f t="shared" si="12"/>
        <v>2.1886350670651136</v>
      </c>
      <c r="L169" s="139"/>
      <c r="O169" s="132" t="s">
        <v>808</v>
      </c>
      <c r="P169" s="133">
        <f>F162*SQRT(2)</f>
        <v>10.215765540050187</v>
      </c>
      <c r="Q169" s="140"/>
      <c r="R169" s="140"/>
      <c r="S169" s="140"/>
      <c r="T169" s="140"/>
      <c r="U169" s="141"/>
      <c r="V169" s="141"/>
      <c r="W169" s="141"/>
      <c r="X169" s="141"/>
    </row>
    <row r="170" spans="1:24" ht="15">
      <c r="A170" s="134" t="s">
        <v>527</v>
      </c>
      <c r="B170" s="82">
        <v>165.66666666666666</v>
      </c>
      <c r="C170" s="82">
        <v>126.33333333333333</v>
      </c>
      <c r="D170" s="82">
        <v>119</v>
      </c>
      <c r="E170" s="136"/>
      <c r="F170" s="136"/>
      <c r="G170" s="136"/>
      <c r="H170" s="136"/>
      <c r="I170" s="159">
        <f t="shared" si="10"/>
        <v>411</v>
      </c>
      <c r="J170" s="160">
        <f t="shared" si="11"/>
        <v>137</v>
      </c>
      <c r="K170" s="160">
        <f t="shared" si="12"/>
        <v>14.488820722402656</v>
      </c>
      <c r="L170" s="139"/>
      <c r="O170" s="132" t="s">
        <v>809</v>
      </c>
      <c r="P170" s="133">
        <f>TINV(0.05,E159)*F162*SQRT(2)</f>
        <v>21.4625269464985</v>
      </c>
      <c r="Q170" s="140"/>
      <c r="R170" s="140"/>
      <c r="S170" s="140"/>
      <c r="T170" s="140"/>
      <c r="U170" s="141"/>
      <c r="V170" s="141"/>
      <c r="W170" s="141"/>
      <c r="X170" s="141"/>
    </row>
    <row r="171" spans="1:24" ht="15">
      <c r="A171" s="134" t="s">
        <v>528</v>
      </c>
      <c r="B171" s="82">
        <v>166</v>
      </c>
      <c r="C171" s="82">
        <v>133.66666666666666</v>
      </c>
      <c r="D171" s="82">
        <v>124.66666666666667</v>
      </c>
      <c r="E171" s="136"/>
      <c r="F171" s="136"/>
      <c r="G171" s="136"/>
      <c r="H171" s="136"/>
      <c r="I171" s="159">
        <f t="shared" si="10"/>
        <v>424.33333333333331</v>
      </c>
      <c r="J171" s="160">
        <f t="shared" si="11"/>
        <v>141.44444444444443</v>
      </c>
      <c r="K171" s="160">
        <f t="shared" si="12"/>
        <v>12.549654463788839</v>
      </c>
      <c r="L171" s="139"/>
      <c r="O171" s="132" t="s">
        <v>810</v>
      </c>
      <c r="P171" s="133">
        <f>TINV(0.01,E159)*F162*SQRT(2)</f>
        <v>29.405472971824924</v>
      </c>
      <c r="Q171" s="140"/>
      <c r="R171" s="140"/>
      <c r="S171" s="140"/>
      <c r="T171" s="140"/>
      <c r="U171" s="141"/>
      <c r="V171" s="141"/>
      <c r="W171" s="141"/>
      <c r="X171" s="141"/>
    </row>
    <row r="172" spans="1:24" ht="15">
      <c r="A172" s="134" t="s">
        <v>529</v>
      </c>
      <c r="B172" s="82">
        <v>133.33333333333334</v>
      </c>
      <c r="C172" s="82">
        <v>141.33333333333334</v>
      </c>
      <c r="D172" s="82">
        <v>118.66666666666667</v>
      </c>
      <c r="E172" s="136"/>
      <c r="F172" s="136"/>
      <c r="G172" s="136"/>
      <c r="H172" s="136"/>
      <c r="I172" s="159">
        <f t="shared" si="10"/>
        <v>393.33333333333337</v>
      </c>
      <c r="J172" s="160">
        <f t="shared" si="11"/>
        <v>131.11111111111111</v>
      </c>
      <c r="K172" s="160">
        <f t="shared" si="12"/>
        <v>6.6369708991412235</v>
      </c>
      <c r="L172" s="139"/>
      <c r="O172" s="132" t="s">
        <v>811</v>
      </c>
      <c r="P172" s="133">
        <f>(G158-G159)/C157</f>
        <v>17.451440329215036</v>
      </c>
      <c r="Q172" s="140"/>
      <c r="R172" s="140"/>
      <c r="S172" s="140"/>
      <c r="T172" s="140"/>
      <c r="U172" s="141"/>
      <c r="V172" s="141"/>
      <c r="W172" s="141"/>
      <c r="X172" s="141"/>
    </row>
    <row r="173" spans="1:24" ht="15">
      <c r="A173" s="134" t="s">
        <v>530</v>
      </c>
      <c r="B173" s="82">
        <v>157.66666666666666</v>
      </c>
      <c r="C173" s="82">
        <v>156</v>
      </c>
      <c r="D173" s="82">
        <v>118.66666666666667</v>
      </c>
      <c r="E173" s="136"/>
      <c r="F173" s="136"/>
      <c r="G173" s="136"/>
      <c r="H173" s="136"/>
      <c r="I173" s="159">
        <f t="shared" si="10"/>
        <v>432.33333333333331</v>
      </c>
      <c r="J173" s="160">
        <f t="shared" si="11"/>
        <v>144.11111111111111</v>
      </c>
      <c r="K173" s="160">
        <f t="shared" si="12"/>
        <v>12.731316497247549</v>
      </c>
      <c r="L173" s="142"/>
      <c r="O173" s="132" t="s">
        <v>812</v>
      </c>
      <c r="P173" s="133">
        <f>P172+G159</f>
        <v>173.99423868313036</v>
      </c>
      <c r="Q173" s="140"/>
      <c r="R173" s="140"/>
      <c r="S173" s="140"/>
      <c r="T173" s="140"/>
      <c r="U173" s="141"/>
      <c r="V173" s="141"/>
      <c r="W173" s="141"/>
      <c r="X173" s="141"/>
    </row>
    <row r="174" spans="1:24" ht="15">
      <c r="A174" s="134" t="s">
        <v>531</v>
      </c>
      <c r="B174" s="82">
        <v>142.33333333333334</v>
      </c>
      <c r="C174" s="82">
        <v>146.66666666666666</v>
      </c>
      <c r="D174" s="82">
        <v>123</v>
      </c>
      <c r="E174" s="136"/>
      <c r="F174" s="136"/>
      <c r="G174" s="136"/>
      <c r="H174" s="136"/>
      <c r="I174" s="159">
        <f t="shared" si="10"/>
        <v>412</v>
      </c>
      <c r="J174" s="160">
        <f t="shared" si="11"/>
        <v>137.33333333333334</v>
      </c>
      <c r="K174" s="160">
        <f t="shared" si="12"/>
        <v>7.275020682164814</v>
      </c>
      <c r="L174" s="142"/>
      <c r="O174" s="132" t="s">
        <v>813</v>
      </c>
      <c r="P174" s="133">
        <f>SQRT(P172)</f>
        <v>4.1774921100123024</v>
      </c>
      <c r="Q174" s="140"/>
      <c r="R174" s="140"/>
      <c r="S174" s="140"/>
      <c r="T174" s="140"/>
      <c r="U174" s="141"/>
      <c r="V174" s="141"/>
      <c r="W174" s="141"/>
      <c r="X174" s="141"/>
    </row>
    <row r="175" spans="1:24" ht="15">
      <c r="A175" s="134" t="s">
        <v>565</v>
      </c>
      <c r="B175" s="82">
        <v>123.66666666666667</v>
      </c>
      <c r="C175" s="82">
        <v>109.66666666666667</v>
      </c>
      <c r="D175" s="82">
        <v>132</v>
      </c>
      <c r="E175" s="136"/>
      <c r="F175" s="136"/>
      <c r="G175" s="136"/>
      <c r="H175" s="136"/>
      <c r="I175" s="159">
        <f t="shared" si="10"/>
        <v>365.33333333333337</v>
      </c>
      <c r="J175" s="160">
        <f t="shared" si="11"/>
        <v>121.77777777777779</v>
      </c>
      <c r="K175" s="160">
        <f t="shared" si="12"/>
        <v>6.5158875161758445</v>
      </c>
      <c r="L175" s="142"/>
      <c r="M175" s="121"/>
      <c r="O175" s="132" t="s">
        <v>814</v>
      </c>
      <c r="P175" s="133">
        <f>SQRT(P173)</f>
        <v>13.190687574312809</v>
      </c>
      <c r="Q175" s="140"/>
      <c r="R175" s="140"/>
      <c r="S175" s="140"/>
      <c r="T175" s="140"/>
      <c r="U175" s="141"/>
      <c r="V175" s="141"/>
      <c r="W175" s="141"/>
      <c r="X175" s="141"/>
    </row>
    <row r="176" spans="1:24" ht="15">
      <c r="A176" s="134" t="s">
        <v>194</v>
      </c>
      <c r="B176" s="82">
        <v>132.33333333333334</v>
      </c>
      <c r="C176" s="82">
        <v>125.33333333333333</v>
      </c>
      <c r="D176" s="82">
        <v>130</v>
      </c>
      <c r="E176" s="136"/>
      <c r="F176" s="136"/>
      <c r="G176" s="136"/>
      <c r="H176" s="136"/>
      <c r="I176" s="159">
        <f t="shared" si="10"/>
        <v>387.66666666666669</v>
      </c>
      <c r="J176" s="160">
        <f t="shared" si="11"/>
        <v>129.22222222222223</v>
      </c>
      <c r="K176" s="160">
        <f t="shared" si="12"/>
        <v>2.0578065752722194</v>
      </c>
      <c r="L176" s="142"/>
      <c r="O176" s="132" t="s">
        <v>815</v>
      </c>
      <c r="P176" s="133">
        <f>G159</f>
        <v>156.54279835391532</v>
      </c>
      <c r="Q176" s="140"/>
      <c r="R176" s="140"/>
      <c r="S176" s="140"/>
      <c r="T176" s="140"/>
      <c r="U176" s="141"/>
      <c r="V176" s="141"/>
      <c r="W176" s="141"/>
      <c r="X176" s="141"/>
    </row>
    <row r="177" spans="1:24" ht="15">
      <c r="A177" s="134"/>
      <c r="B177" s="82"/>
      <c r="D177" s="135"/>
      <c r="E177" s="136"/>
      <c r="F177" s="136"/>
      <c r="G177" s="136"/>
      <c r="H177" s="136"/>
      <c r="I177" s="137">
        <f t="shared" si="10"/>
        <v>0</v>
      </c>
      <c r="J177" s="138" t="e">
        <f t="shared" si="11"/>
        <v>#DIV/0!</v>
      </c>
      <c r="K177" s="138" t="e">
        <f t="shared" si="12"/>
        <v>#DIV/0!</v>
      </c>
      <c r="L177" s="139"/>
      <c r="M177" s="121"/>
      <c r="O177" s="132" t="s">
        <v>816</v>
      </c>
      <c r="P177" s="133">
        <f>SQRT(P176)</f>
        <v>12.511706452515392</v>
      </c>
      <c r="Q177" s="140"/>
      <c r="R177" s="140"/>
      <c r="S177" s="140"/>
      <c r="T177" s="140"/>
      <c r="U177" s="141"/>
      <c r="V177" s="141"/>
      <c r="W177" s="141"/>
      <c r="X177" s="141"/>
    </row>
    <row r="178" spans="1:24" ht="15">
      <c r="A178" s="134"/>
      <c r="B178" s="82"/>
      <c r="D178" s="135"/>
      <c r="E178" s="136"/>
      <c r="F178" s="136"/>
      <c r="G178" s="136"/>
      <c r="H178" s="136"/>
      <c r="I178" s="137">
        <f t="shared" si="10"/>
        <v>0</v>
      </c>
      <c r="J178" s="138" t="e">
        <f t="shared" si="11"/>
        <v>#DIV/0!</v>
      </c>
      <c r="K178" s="138" t="e">
        <f t="shared" si="12"/>
        <v>#DIV/0!</v>
      </c>
      <c r="L178" s="139"/>
      <c r="O178" s="132" t="s">
        <v>817</v>
      </c>
      <c r="P178" s="133">
        <f>P174/C159*100</f>
        <v>3.0296074931596069</v>
      </c>
      <c r="Q178" s="140"/>
      <c r="R178" s="140"/>
      <c r="S178" s="140"/>
      <c r="T178" s="140"/>
      <c r="U178" s="141"/>
      <c r="V178" s="141"/>
      <c r="W178" s="141"/>
      <c r="X178" s="141"/>
    </row>
    <row r="179" spans="1:24" ht="15">
      <c r="A179" s="134"/>
      <c r="B179" s="82"/>
      <c r="D179" s="135"/>
      <c r="E179" s="136"/>
      <c r="F179" s="136"/>
      <c r="G179" s="136"/>
      <c r="H179" s="136"/>
      <c r="I179" s="137">
        <f t="shared" si="10"/>
        <v>0</v>
      </c>
      <c r="J179" s="138" t="e">
        <f t="shared" si="11"/>
        <v>#DIV/0!</v>
      </c>
      <c r="K179" s="138" t="e">
        <f t="shared" si="12"/>
        <v>#DIV/0!</v>
      </c>
      <c r="L179" s="139"/>
      <c r="O179" s="132" t="s">
        <v>818</v>
      </c>
      <c r="P179" s="133">
        <f>P175/C159*100</f>
        <v>9.5661714882204087</v>
      </c>
      <c r="Q179" s="140"/>
      <c r="R179" s="140"/>
      <c r="S179" s="140"/>
      <c r="T179" s="140"/>
      <c r="U179" s="141"/>
      <c r="V179" s="141"/>
      <c r="W179" s="141"/>
      <c r="X179" s="141"/>
    </row>
    <row r="180" spans="1:24" ht="15">
      <c r="A180" s="134"/>
      <c r="B180" s="82"/>
      <c r="D180" s="135"/>
      <c r="E180" s="136"/>
      <c r="F180" s="136"/>
      <c r="G180" s="136"/>
      <c r="H180" s="136"/>
      <c r="I180" s="137">
        <f t="shared" si="10"/>
        <v>0</v>
      </c>
      <c r="J180" s="138" t="e">
        <f t="shared" si="11"/>
        <v>#DIV/0!</v>
      </c>
      <c r="K180" s="138" t="e">
        <f t="shared" si="12"/>
        <v>#DIV/0!</v>
      </c>
      <c r="L180" s="142"/>
      <c r="M180" s="121"/>
      <c r="O180" s="132" t="s">
        <v>819</v>
      </c>
      <c r="P180" s="133">
        <f>P177/C159*100</f>
        <v>9.073759715764588</v>
      </c>
      <c r="Q180" s="140"/>
      <c r="R180" s="140"/>
      <c r="S180" s="140"/>
      <c r="T180" s="140"/>
      <c r="U180" s="141"/>
      <c r="V180" s="141"/>
      <c r="W180" s="141"/>
      <c r="X180" s="141"/>
    </row>
    <row r="181" spans="1:24" ht="15">
      <c r="A181" s="134"/>
      <c r="B181" s="82"/>
      <c r="D181" s="135"/>
      <c r="E181" s="136"/>
      <c r="F181" s="136"/>
      <c r="G181" s="136"/>
      <c r="H181" s="136"/>
      <c r="I181" s="137">
        <f t="shared" si="10"/>
        <v>0</v>
      </c>
      <c r="J181" s="138" t="e">
        <f t="shared" si="11"/>
        <v>#DIV/0!</v>
      </c>
      <c r="K181" s="138" t="e">
        <f t="shared" si="12"/>
        <v>#DIV/0!</v>
      </c>
      <c r="L181" s="139"/>
      <c r="O181" s="132" t="s">
        <v>820</v>
      </c>
      <c r="P181" s="133">
        <f>P172/P173*100</f>
        <v>10.029895507630416</v>
      </c>
      <c r="Q181" s="140"/>
      <c r="R181" s="140"/>
      <c r="S181" s="140"/>
      <c r="T181" s="140"/>
      <c r="U181" s="141"/>
      <c r="V181" s="141"/>
      <c r="W181" s="141"/>
      <c r="X181" s="141"/>
    </row>
    <row r="182" spans="1:24" ht="15">
      <c r="A182" s="134"/>
      <c r="B182" s="82"/>
      <c r="D182" s="143"/>
      <c r="E182" s="136"/>
      <c r="F182" s="136"/>
      <c r="G182" s="136"/>
      <c r="H182" s="136"/>
      <c r="I182" s="137">
        <f t="shared" si="10"/>
        <v>0</v>
      </c>
      <c r="J182" s="138" t="e">
        <f t="shared" si="11"/>
        <v>#DIV/0!</v>
      </c>
      <c r="K182" s="138" t="e">
        <f t="shared" si="12"/>
        <v>#DIV/0!</v>
      </c>
      <c r="L182" s="142"/>
      <c r="O182" s="132" t="s">
        <v>821</v>
      </c>
      <c r="P182" s="133">
        <f>P172/P175*2.06</f>
        <v>2.725405091709622</v>
      </c>
      <c r="Q182" s="140"/>
      <c r="R182" s="140"/>
      <c r="S182" s="140"/>
      <c r="T182" s="140"/>
      <c r="U182" s="141"/>
      <c r="V182" s="141"/>
      <c r="W182" s="141"/>
      <c r="X182" s="141"/>
    </row>
    <row r="183" spans="1:24" ht="15">
      <c r="A183" s="134"/>
      <c r="B183" s="82"/>
      <c r="D183" s="143"/>
      <c r="E183" s="136"/>
      <c r="F183" s="136"/>
      <c r="G183" s="136"/>
      <c r="H183" s="136"/>
      <c r="I183" s="137">
        <f t="shared" si="10"/>
        <v>0</v>
      </c>
      <c r="J183" s="138" t="e">
        <f t="shared" si="11"/>
        <v>#DIV/0!</v>
      </c>
      <c r="K183" s="138" t="e">
        <f t="shared" si="12"/>
        <v>#DIV/0!</v>
      </c>
      <c r="L183" s="139"/>
      <c r="O183" s="144" t="s">
        <v>822</v>
      </c>
      <c r="P183" s="145">
        <f>P182/C159*100</f>
        <v>1.976522628959436</v>
      </c>
      <c r="Q183" s="140"/>
      <c r="R183" s="140"/>
      <c r="S183" s="140"/>
      <c r="T183" s="140"/>
      <c r="U183" s="141"/>
      <c r="V183" s="141"/>
      <c r="W183" s="141"/>
      <c r="X183" s="141"/>
    </row>
    <row r="184" spans="1:24" ht="15">
      <c r="A184" s="134"/>
      <c r="B184" s="82"/>
      <c r="D184" s="146"/>
      <c r="E184" s="136"/>
      <c r="F184" s="136"/>
      <c r="G184" s="136"/>
      <c r="H184" s="136"/>
      <c r="I184" s="137">
        <f t="shared" si="10"/>
        <v>0</v>
      </c>
      <c r="J184" s="138" t="e">
        <f t="shared" si="11"/>
        <v>#DIV/0!</v>
      </c>
      <c r="K184" s="138" t="e">
        <f t="shared" si="12"/>
        <v>#DIV/0!</v>
      </c>
      <c r="L184" s="139"/>
      <c r="Q184" s="140"/>
      <c r="R184" s="140"/>
      <c r="S184" s="140"/>
      <c r="T184" s="140"/>
      <c r="U184" s="141"/>
      <c r="V184" s="141"/>
      <c r="W184" s="141"/>
      <c r="X184" s="141"/>
    </row>
    <row r="185" spans="1:24" ht="15">
      <c r="A185" s="134"/>
      <c r="B185" s="82"/>
      <c r="D185" s="147"/>
      <c r="E185" s="136"/>
      <c r="F185" s="136"/>
      <c r="G185" s="136"/>
      <c r="H185" s="136"/>
      <c r="I185" s="137">
        <f t="shared" si="10"/>
        <v>0</v>
      </c>
      <c r="J185" s="138" t="e">
        <f t="shared" si="11"/>
        <v>#DIV/0!</v>
      </c>
      <c r="K185" s="138" t="e">
        <f t="shared" si="12"/>
        <v>#DIV/0!</v>
      </c>
    </row>
    <row r="186" spans="1:24" ht="15">
      <c r="A186" s="134"/>
      <c r="B186" s="82"/>
      <c r="D186" s="147"/>
      <c r="E186" s="136"/>
      <c r="F186" s="136"/>
      <c r="G186" s="136"/>
      <c r="H186" s="136"/>
      <c r="I186" s="137">
        <f t="shared" si="10"/>
        <v>0</v>
      </c>
      <c r="J186" s="138" t="e">
        <f t="shared" si="11"/>
        <v>#DIV/0!</v>
      </c>
      <c r="K186" s="138" t="e">
        <f t="shared" si="12"/>
        <v>#DIV/0!</v>
      </c>
      <c r="Q186" s="148"/>
      <c r="R186" s="148"/>
      <c r="S186" s="148"/>
      <c r="T186" s="148"/>
      <c r="U186" s="148"/>
    </row>
    <row r="187" spans="1:24" ht="15">
      <c r="A187" s="134"/>
      <c r="B187" s="82"/>
      <c r="C187" s="147"/>
      <c r="D187" s="147"/>
      <c r="E187" s="136"/>
      <c r="F187" s="136"/>
      <c r="G187" s="136"/>
      <c r="H187" s="136"/>
      <c r="I187" s="137">
        <f t="shared" si="10"/>
        <v>0</v>
      </c>
      <c r="J187" s="138" t="e">
        <f t="shared" si="11"/>
        <v>#DIV/0!</v>
      </c>
      <c r="K187" s="138" t="e">
        <f t="shared" si="12"/>
        <v>#DIV/0!</v>
      </c>
      <c r="Q187" s="148"/>
      <c r="R187" s="148"/>
      <c r="S187" s="148"/>
      <c r="T187" s="148"/>
      <c r="U187" s="148"/>
    </row>
    <row r="188" spans="1:24" ht="15">
      <c r="A188" s="134"/>
      <c r="B188" s="82"/>
      <c r="C188" s="147"/>
      <c r="D188" s="147"/>
      <c r="E188" s="136"/>
      <c r="F188" s="136"/>
      <c r="G188" s="136"/>
      <c r="H188" s="136"/>
      <c r="I188" s="137">
        <f t="shared" si="10"/>
        <v>0</v>
      </c>
      <c r="J188" s="138" t="e">
        <f t="shared" si="11"/>
        <v>#DIV/0!</v>
      </c>
      <c r="K188" s="138" t="e">
        <f t="shared" si="12"/>
        <v>#DIV/0!</v>
      </c>
      <c r="Q188" s="148"/>
      <c r="R188" s="148"/>
      <c r="S188" s="148"/>
      <c r="T188" s="148"/>
      <c r="U188" s="148"/>
    </row>
    <row r="189" spans="1:24" ht="15">
      <c r="A189" s="134"/>
      <c r="B189" s="82"/>
      <c r="C189" s="147"/>
      <c r="D189" s="147"/>
      <c r="E189" s="136"/>
      <c r="F189" s="136"/>
      <c r="G189" s="136"/>
      <c r="H189" s="136"/>
      <c r="I189" s="137">
        <f t="shared" si="10"/>
        <v>0</v>
      </c>
      <c r="J189" s="138" t="e">
        <f t="shared" si="11"/>
        <v>#DIV/0!</v>
      </c>
      <c r="K189" s="138" t="e">
        <f t="shared" si="12"/>
        <v>#DIV/0!</v>
      </c>
      <c r="Q189" s="148"/>
      <c r="R189" s="148"/>
      <c r="S189" s="148"/>
      <c r="T189" s="148"/>
      <c r="U189" s="148"/>
    </row>
    <row r="190" spans="1:24" ht="15">
      <c r="A190" s="134"/>
      <c r="B190" s="82"/>
      <c r="C190" s="147"/>
      <c r="D190" s="147"/>
      <c r="E190" s="136"/>
      <c r="F190" s="136"/>
      <c r="G190" s="136"/>
      <c r="H190" s="136"/>
      <c r="I190" s="137">
        <f t="shared" si="10"/>
        <v>0</v>
      </c>
      <c r="J190" s="138" t="e">
        <f t="shared" si="11"/>
        <v>#DIV/0!</v>
      </c>
      <c r="K190" s="138" t="e">
        <f t="shared" si="12"/>
        <v>#DIV/0!</v>
      </c>
      <c r="Q190" s="148"/>
      <c r="R190" s="148"/>
      <c r="S190" s="148"/>
      <c r="T190" s="148"/>
      <c r="U190" s="148"/>
    </row>
    <row r="191" spans="1:24" ht="15">
      <c r="A191" s="134"/>
      <c r="B191" s="82"/>
      <c r="C191" s="147"/>
      <c r="D191" s="147"/>
      <c r="E191" s="136"/>
      <c r="F191" s="136"/>
      <c r="G191" s="136"/>
      <c r="H191" s="136"/>
      <c r="I191" s="137">
        <f t="shared" si="10"/>
        <v>0</v>
      </c>
      <c r="J191" s="138" t="e">
        <f t="shared" si="11"/>
        <v>#DIV/0!</v>
      </c>
      <c r="K191" s="138" t="e">
        <f t="shared" si="12"/>
        <v>#DIV/0!</v>
      </c>
      <c r="Q191" s="148"/>
      <c r="R191" s="148"/>
      <c r="S191" s="148"/>
      <c r="T191" s="148"/>
      <c r="U191" s="148"/>
    </row>
    <row r="192" spans="1:24" ht="15">
      <c r="A192" s="134"/>
      <c r="B192" s="82"/>
      <c r="C192" s="147"/>
      <c r="D192" s="147"/>
      <c r="E192" s="136"/>
      <c r="F192" s="136"/>
      <c r="G192" s="136"/>
      <c r="H192" s="136"/>
      <c r="I192" s="137">
        <f t="shared" si="10"/>
        <v>0</v>
      </c>
      <c r="J192" s="138" t="e">
        <f t="shared" si="11"/>
        <v>#DIV/0!</v>
      </c>
      <c r="K192" s="138" t="e">
        <f t="shared" si="12"/>
        <v>#DIV/0!</v>
      </c>
      <c r="Q192" s="148"/>
      <c r="R192" s="148"/>
      <c r="S192" s="148"/>
      <c r="T192" s="148"/>
      <c r="U192" s="148"/>
    </row>
    <row r="193" spans="1:21" ht="15">
      <c r="A193" s="134"/>
      <c r="B193" s="82"/>
      <c r="C193" s="147"/>
      <c r="D193" s="147"/>
      <c r="E193" s="136"/>
      <c r="F193" s="136"/>
      <c r="G193" s="136"/>
      <c r="H193" s="136"/>
      <c r="I193" s="137">
        <f t="shared" si="10"/>
        <v>0</v>
      </c>
      <c r="J193" s="138" t="e">
        <f t="shared" si="11"/>
        <v>#DIV/0!</v>
      </c>
      <c r="K193" s="138" t="e">
        <f t="shared" si="12"/>
        <v>#DIV/0!</v>
      </c>
      <c r="Q193" s="148"/>
      <c r="R193" s="148"/>
      <c r="S193" s="148"/>
      <c r="T193" s="148"/>
      <c r="U193" s="148"/>
    </row>
    <row r="194" spans="1:21" ht="15">
      <c r="A194" s="134"/>
      <c r="B194" s="82"/>
      <c r="C194" s="147"/>
      <c r="D194" s="147"/>
      <c r="E194" s="136"/>
      <c r="F194" s="136"/>
      <c r="G194" s="136"/>
      <c r="H194" s="136"/>
      <c r="I194" s="137">
        <f t="shared" si="10"/>
        <v>0</v>
      </c>
      <c r="J194" s="138" t="e">
        <f t="shared" si="11"/>
        <v>#DIV/0!</v>
      </c>
      <c r="K194" s="138" t="e">
        <f t="shared" si="12"/>
        <v>#DIV/0!</v>
      </c>
      <c r="Q194" s="148"/>
      <c r="R194" s="148"/>
      <c r="S194" s="148"/>
      <c r="T194" s="148"/>
      <c r="U194" s="148"/>
    </row>
    <row r="195" spans="1:21" ht="15">
      <c r="A195" s="134"/>
      <c r="B195" s="82"/>
      <c r="C195" s="147"/>
      <c r="D195" s="147"/>
      <c r="E195" s="136"/>
      <c r="F195" s="136"/>
      <c r="G195" s="136"/>
      <c r="H195" s="136"/>
      <c r="I195" s="137">
        <f t="shared" si="10"/>
        <v>0</v>
      </c>
      <c r="J195" s="138" t="e">
        <f t="shared" si="11"/>
        <v>#DIV/0!</v>
      </c>
      <c r="K195" s="138" t="e">
        <f t="shared" si="12"/>
        <v>#DIV/0!</v>
      </c>
      <c r="Q195" s="148"/>
      <c r="R195" s="148"/>
      <c r="S195" s="148"/>
      <c r="T195" s="148"/>
      <c r="U195" s="148"/>
    </row>
    <row r="196" spans="1:21" ht="15">
      <c r="A196" s="134"/>
      <c r="B196" s="82"/>
      <c r="C196" s="147"/>
      <c r="D196" s="147"/>
      <c r="E196" s="136"/>
      <c r="F196" s="136"/>
      <c r="G196" s="136"/>
      <c r="H196" s="136"/>
      <c r="I196" s="137">
        <f t="shared" si="10"/>
        <v>0</v>
      </c>
      <c r="J196" s="138" t="e">
        <f t="shared" si="11"/>
        <v>#DIV/0!</v>
      </c>
      <c r="K196" s="138" t="e">
        <f t="shared" si="12"/>
        <v>#DIV/0!</v>
      </c>
      <c r="Q196" s="148"/>
      <c r="R196" s="148"/>
      <c r="S196" s="148"/>
      <c r="T196" s="148"/>
      <c r="U196" s="148"/>
    </row>
    <row r="197" spans="1:21" ht="15">
      <c r="A197" s="134"/>
      <c r="B197"/>
      <c r="C197" s="147"/>
      <c r="D197" s="147"/>
      <c r="E197" s="136"/>
      <c r="F197" s="136"/>
      <c r="G197" s="136"/>
      <c r="H197" s="136"/>
      <c r="I197" s="137">
        <f t="shared" si="10"/>
        <v>0</v>
      </c>
      <c r="J197" s="138" t="e">
        <f t="shared" si="11"/>
        <v>#DIV/0!</v>
      </c>
      <c r="K197" s="138" t="e">
        <f t="shared" si="12"/>
        <v>#DIV/0!</v>
      </c>
      <c r="Q197" s="148"/>
      <c r="R197" s="148"/>
      <c r="S197" s="148"/>
      <c r="T197" s="148"/>
      <c r="U197" s="148"/>
    </row>
    <row r="198" spans="1:21" ht="15">
      <c r="A198" s="134"/>
      <c r="B198"/>
      <c r="C198" s="147"/>
      <c r="D198" s="147"/>
      <c r="E198" s="136"/>
      <c r="F198" s="136"/>
      <c r="G198" s="136"/>
      <c r="H198" s="136"/>
      <c r="I198" s="137">
        <f t="shared" si="10"/>
        <v>0</v>
      </c>
      <c r="J198" s="138" t="e">
        <f t="shared" si="11"/>
        <v>#DIV/0!</v>
      </c>
      <c r="K198" s="138" t="e">
        <f t="shared" si="12"/>
        <v>#DIV/0!</v>
      </c>
      <c r="Q198" s="148"/>
      <c r="R198" s="148"/>
      <c r="S198" s="148"/>
      <c r="T198" s="148"/>
      <c r="U198" s="148"/>
    </row>
    <row r="199" spans="1:21" ht="15">
      <c r="A199" s="134"/>
      <c r="B199"/>
      <c r="C199" s="147"/>
      <c r="D199" s="147"/>
      <c r="E199" s="136"/>
      <c r="F199" s="136"/>
      <c r="G199" s="136"/>
      <c r="H199" s="136"/>
      <c r="I199" s="137">
        <f t="shared" ref="I199:I227" si="13">SUM(B199:H199)</f>
        <v>0</v>
      </c>
      <c r="J199" s="138" t="e">
        <f t="shared" si="11"/>
        <v>#DIV/0!</v>
      </c>
      <c r="K199" s="138" t="e">
        <f t="shared" si="12"/>
        <v>#DIV/0!</v>
      </c>
      <c r="Q199" s="148"/>
      <c r="R199" s="148"/>
      <c r="S199" s="148"/>
      <c r="T199" s="148"/>
      <c r="U199" s="148"/>
    </row>
    <row r="200" spans="1:21" ht="15">
      <c r="A200" s="134"/>
      <c r="B200"/>
      <c r="C200" s="147"/>
      <c r="D200" s="147"/>
      <c r="E200" s="136"/>
      <c r="F200" s="136"/>
      <c r="G200" s="136"/>
      <c r="H200" s="136"/>
      <c r="I200" s="137">
        <f t="shared" si="13"/>
        <v>0</v>
      </c>
      <c r="J200" s="138" t="e">
        <f t="shared" si="11"/>
        <v>#DIV/0!</v>
      </c>
      <c r="K200" s="138" t="e">
        <f t="shared" si="12"/>
        <v>#DIV/0!</v>
      </c>
      <c r="Q200" s="148"/>
      <c r="R200" s="148"/>
      <c r="S200" s="148"/>
      <c r="T200" s="148"/>
      <c r="U200" s="148"/>
    </row>
    <row r="201" spans="1:21" ht="15">
      <c r="A201" s="134"/>
      <c r="B201"/>
      <c r="C201" s="147"/>
      <c r="D201" s="147"/>
      <c r="E201" s="136"/>
      <c r="F201" s="136"/>
      <c r="G201" s="136"/>
      <c r="H201" s="136"/>
      <c r="I201" s="137">
        <f t="shared" si="13"/>
        <v>0</v>
      </c>
      <c r="J201" s="138" t="e">
        <f t="shared" si="11"/>
        <v>#DIV/0!</v>
      </c>
      <c r="K201" s="138" t="e">
        <f t="shared" si="12"/>
        <v>#DIV/0!</v>
      </c>
      <c r="Q201" s="148"/>
      <c r="R201" s="148"/>
      <c r="S201" s="148"/>
      <c r="T201" s="148"/>
      <c r="U201" s="148"/>
    </row>
    <row r="202" spans="1:21" ht="15">
      <c r="A202" s="134"/>
      <c r="B202"/>
      <c r="C202" s="147"/>
      <c r="D202" s="147"/>
      <c r="E202" s="136"/>
      <c r="F202" s="136"/>
      <c r="G202" s="136"/>
      <c r="H202" s="136"/>
      <c r="I202" s="137">
        <f t="shared" si="13"/>
        <v>0</v>
      </c>
      <c r="J202" s="138" t="e">
        <f t="shared" si="11"/>
        <v>#DIV/0!</v>
      </c>
      <c r="K202" s="138" t="e">
        <f t="shared" si="12"/>
        <v>#DIV/0!</v>
      </c>
      <c r="Q202" s="148"/>
      <c r="R202" s="148"/>
      <c r="S202" s="148"/>
      <c r="T202" s="148"/>
      <c r="U202" s="148"/>
    </row>
    <row r="203" spans="1:21" ht="15">
      <c r="A203" s="134"/>
      <c r="B203"/>
      <c r="C203" s="147"/>
      <c r="D203" s="147"/>
      <c r="E203" s="136"/>
      <c r="F203" s="136"/>
      <c r="G203" s="136"/>
      <c r="H203" s="136"/>
      <c r="I203" s="137">
        <f t="shared" si="13"/>
        <v>0</v>
      </c>
      <c r="J203" s="138" t="e">
        <f t="shared" si="11"/>
        <v>#DIV/0!</v>
      </c>
      <c r="K203" s="138" t="e">
        <f t="shared" si="12"/>
        <v>#DIV/0!</v>
      </c>
      <c r="Q203" s="148"/>
      <c r="R203" s="148"/>
      <c r="S203" s="148"/>
      <c r="T203" s="148"/>
      <c r="U203" s="148"/>
    </row>
    <row r="204" spans="1:21" ht="15">
      <c r="A204" s="134"/>
      <c r="B204"/>
      <c r="C204" s="147"/>
      <c r="D204" s="147"/>
      <c r="E204" s="136"/>
      <c r="F204" s="136"/>
      <c r="G204" s="136"/>
      <c r="H204" s="136"/>
      <c r="I204" s="137">
        <f t="shared" si="13"/>
        <v>0</v>
      </c>
      <c r="J204" s="138" t="e">
        <f t="shared" si="11"/>
        <v>#DIV/0!</v>
      </c>
      <c r="K204" s="138" t="e">
        <f t="shared" si="12"/>
        <v>#DIV/0!</v>
      </c>
      <c r="Q204" s="148"/>
      <c r="R204" s="148"/>
      <c r="S204" s="148"/>
      <c r="T204" s="148"/>
    </row>
    <row r="205" spans="1:21" ht="15">
      <c r="A205" s="134"/>
      <c r="B205"/>
      <c r="C205" s="147"/>
      <c r="D205" s="147"/>
      <c r="E205" s="136"/>
      <c r="F205" s="136"/>
      <c r="G205" s="136"/>
      <c r="H205" s="136"/>
      <c r="I205" s="137">
        <f t="shared" si="13"/>
        <v>0</v>
      </c>
      <c r="J205" s="138" t="e">
        <f t="shared" si="11"/>
        <v>#DIV/0!</v>
      </c>
      <c r="K205" s="138" t="e">
        <f t="shared" si="12"/>
        <v>#DIV/0!</v>
      </c>
    </row>
    <row r="206" spans="1:21" ht="15">
      <c r="A206" s="134"/>
      <c r="B206"/>
      <c r="C206" s="147"/>
      <c r="D206" s="147"/>
      <c r="E206" s="136"/>
      <c r="F206" s="136"/>
      <c r="G206" s="136"/>
      <c r="H206" s="136"/>
      <c r="I206" s="137">
        <f t="shared" si="13"/>
        <v>0</v>
      </c>
      <c r="J206" s="138" t="e">
        <f t="shared" si="11"/>
        <v>#DIV/0!</v>
      </c>
      <c r="K206" s="138" t="e">
        <f t="shared" si="12"/>
        <v>#DIV/0!</v>
      </c>
    </row>
    <row r="207" spans="1:21" ht="15">
      <c r="A207" s="134"/>
      <c r="B207"/>
      <c r="C207" s="147"/>
      <c r="D207" s="147"/>
      <c r="E207" s="136"/>
      <c r="F207" s="136"/>
      <c r="G207" s="136"/>
      <c r="H207" s="136"/>
      <c r="I207" s="137">
        <f t="shared" si="13"/>
        <v>0</v>
      </c>
      <c r="J207" s="138" t="e">
        <f t="shared" si="11"/>
        <v>#DIV/0!</v>
      </c>
      <c r="K207" s="138" t="e">
        <f t="shared" si="12"/>
        <v>#DIV/0!</v>
      </c>
    </row>
    <row r="208" spans="1:21" ht="15">
      <c r="A208" s="134"/>
      <c r="B208"/>
      <c r="C208" s="147"/>
      <c r="D208" s="147"/>
      <c r="E208" s="136"/>
      <c r="F208" s="136"/>
      <c r="G208" s="136"/>
      <c r="H208" s="136"/>
      <c r="I208" s="137">
        <f t="shared" si="13"/>
        <v>0</v>
      </c>
      <c r="J208" s="138" t="e">
        <f t="shared" si="11"/>
        <v>#DIV/0!</v>
      </c>
      <c r="K208" s="138" t="e">
        <f t="shared" si="12"/>
        <v>#DIV/0!</v>
      </c>
    </row>
    <row r="209" spans="1:17" ht="15">
      <c r="A209" s="134"/>
      <c r="B209"/>
      <c r="C209" s="147"/>
      <c r="D209" s="147"/>
      <c r="E209" s="136"/>
      <c r="F209" s="136"/>
      <c r="G209" s="136"/>
      <c r="H209" s="136"/>
      <c r="I209" s="137">
        <f t="shared" si="13"/>
        <v>0</v>
      </c>
      <c r="J209" s="138" t="e">
        <f t="shared" si="11"/>
        <v>#DIV/0!</v>
      </c>
      <c r="K209" s="138" t="e">
        <f t="shared" si="12"/>
        <v>#DIV/0!</v>
      </c>
    </row>
    <row r="210" spans="1:17" ht="15">
      <c r="A210" s="134"/>
      <c r="B210"/>
      <c r="C210" s="147"/>
      <c r="D210" s="147"/>
      <c r="E210" s="136"/>
      <c r="F210" s="136"/>
      <c r="G210" s="136"/>
      <c r="H210" s="136"/>
      <c r="I210" s="137">
        <f t="shared" si="13"/>
        <v>0</v>
      </c>
      <c r="J210" s="138" t="e">
        <f t="shared" si="11"/>
        <v>#DIV/0!</v>
      </c>
      <c r="K210" s="138" t="e">
        <f t="shared" si="12"/>
        <v>#DIV/0!</v>
      </c>
    </row>
    <row r="211" spans="1:17" ht="15">
      <c r="A211" s="134"/>
      <c r="B211"/>
      <c r="C211" s="147"/>
      <c r="D211" s="147"/>
      <c r="E211" s="136"/>
      <c r="F211" s="136"/>
      <c r="G211" s="136"/>
      <c r="H211" s="136"/>
      <c r="I211" s="137">
        <f t="shared" si="13"/>
        <v>0</v>
      </c>
      <c r="J211" s="138" t="e">
        <f t="shared" si="11"/>
        <v>#DIV/0!</v>
      </c>
      <c r="K211" s="138" t="e">
        <f t="shared" si="12"/>
        <v>#DIV/0!</v>
      </c>
    </row>
    <row r="212" spans="1:17" ht="15">
      <c r="A212" s="134"/>
      <c r="B212"/>
      <c r="C212" s="147"/>
      <c r="D212" s="147"/>
      <c r="E212" s="136"/>
      <c r="F212" s="136"/>
      <c r="G212" s="136"/>
      <c r="H212" s="136"/>
      <c r="I212" s="137">
        <f t="shared" si="13"/>
        <v>0</v>
      </c>
      <c r="J212" s="138" t="e">
        <f t="shared" si="11"/>
        <v>#DIV/0!</v>
      </c>
      <c r="K212" s="138" t="e">
        <f t="shared" si="12"/>
        <v>#DIV/0!</v>
      </c>
    </row>
    <row r="213" spans="1:17" ht="15">
      <c r="A213" s="134"/>
      <c r="B213"/>
      <c r="C213" s="147"/>
      <c r="D213" s="147"/>
      <c r="E213" s="136"/>
      <c r="F213" s="136"/>
      <c r="G213" s="136"/>
      <c r="H213" s="136"/>
      <c r="I213" s="137">
        <f t="shared" si="13"/>
        <v>0</v>
      </c>
      <c r="J213" s="138" t="e">
        <f t="shared" si="11"/>
        <v>#DIV/0!</v>
      </c>
      <c r="K213" s="138" t="e">
        <f t="shared" si="12"/>
        <v>#DIV/0!</v>
      </c>
      <c r="Q213" s="149" t="s">
        <v>823</v>
      </c>
    </row>
    <row r="214" spans="1:17" ht="15">
      <c r="A214" s="134"/>
      <c r="B214"/>
      <c r="C214" s="147"/>
      <c r="D214" s="147"/>
      <c r="E214" s="136"/>
      <c r="F214" s="136"/>
      <c r="G214" s="136"/>
      <c r="H214" s="136"/>
      <c r="I214" s="137">
        <f t="shared" si="13"/>
        <v>0</v>
      </c>
      <c r="J214" s="138" t="e">
        <f t="shared" si="11"/>
        <v>#DIV/0!</v>
      </c>
      <c r="K214" s="138" t="e">
        <f t="shared" si="12"/>
        <v>#DIV/0!</v>
      </c>
      <c r="Q214" s="149" t="s">
        <v>824</v>
      </c>
    </row>
    <row r="215" spans="1:17" ht="15">
      <c r="A215" s="134"/>
      <c r="B215"/>
      <c r="C215" s="147"/>
      <c r="D215" s="147"/>
      <c r="E215" s="136"/>
      <c r="F215" s="136"/>
      <c r="G215" s="136"/>
      <c r="H215" s="136"/>
      <c r="I215" s="137">
        <f t="shared" si="13"/>
        <v>0</v>
      </c>
      <c r="J215" s="138" t="e">
        <f t="shared" si="11"/>
        <v>#DIV/0!</v>
      </c>
      <c r="K215" s="138" t="e">
        <f t="shared" si="12"/>
        <v>#DIV/0!</v>
      </c>
    </row>
    <row r="216" spans="1:17" ht="15">
      <c r="A216" s="134"/>
      <c r="B216"/>
      <c r="C216" s="147"/>
      <c r="D216" s="147"/>
      <c r="E216" s="136"/>
      <c r="F216" s="136"/>
      <c r="G216" s="136"/>
      <c r="H216" s="136"/>
      <c r="I216" s="137">
        <f t="shared" si="13"/>
        <v>0</v>
      </c>
      <c r="J216" s="138" t="e">
        <f t="shared" si="11"/>
        <v>#DIV/0!</v>
      </c>
      <c r="K216" s="138" t="e">
        <f t="shared" si="12"/>
        <v>#DIV/0!</v>
      </c>
    </row>
    <row r="217" spans="1:17" ht="15">
      <c r="A217" s="134"/>
      <c r="B217"/>
      <c r="C217" s="147"/>
      <c r="D217" s="147"/>
      <c r="E217" s="136"/>
      <c r="F217" s="136"/>
      <c r="G217" s="136"/>
      <c r="H217" s="136"/>
      <c r="I217" s="137">
        <f t="shared" si="13"/>
        <v>0</v>
      </c>
      <c r="J217" s="138" t="e">
        <f t="shared" si="11"/>
        <v>#DIV/0!</v>
      </c>
      <c r="K217" s="138" t="e">
        <f t="shared" si="12"/>
        <v>#DIV/0!</v>
      </c>
    </row>
    <row r="218" spans="1:17" ht="15">
      <c r="A218" s="134"/>
      <c r="B218"/>
      <c r="C218" s="147"/>
      <c r="D218" s="147"/>
      <c r="E218" s="136"/>
      <c r="F218" s="136"/>
      <c r="G218" s="136"/>
      <c r="H218" s="136"/>
      <c r="I218" s="137">
        <f t="shared" si="13"/>
        <v>0</v>
      </c>
      <c r="J218" s="138" t="e">
        <f t="shared" si="11"/>
        <v>#DIV/0!</v>
      </c>
      <c r="K218" s="138" t="e">
        <f t="shared" si="12"/>
        <v>#DIV/0!</v>
      </c>
    </row>
    <row r="219" spans="1:17" ht="15">
      <c r="A219" s="134"/>
      <c r="B219"/>
      <c r="C219" s="147"/>
      <c r="D219" s="147"/>
      <c r="E219" s="136"/>
      <c r="F219" s="136"/>
      <c r="G219" s="136"/>
      <c r="H219" s="136"/>
      <c r="I219" s="137">
        <f t="shared" si="13"/>
        <v>0</v>
      </c>
      <c r="J219" s="138" t="e">
        <f t="shared" si="11"/>
        <v>#DIV/0!</v>
      </c>
      <c r="K219" s="138" t="e">
        <f t="shared" si="12"/>
        <v>#DIV/0!</v>
      </c>
    </row>
    <row r="220" spans="1:17" ht="15">
      <c r="A220" s="134"/>
      <c r="B220"/>
      <c r="C220" s="147"/>
      <c r="D220" s="147"/>
      <c r="E220" s="136"/>
      <c r="F220" s="136"/>
      <c r="G220" s="136"/>
      <c r="H220" s="136"/>
      <c r="I220" s="137">
        <f t="shared" si="13"/>
        <v>0</v>
      </c>
      <c r="J220" s="138" t="e">
        <f t="shared" si="11"/>
        <v>#DIV/0!</v>
      </c>
      <c r="K220" s="138" t="e">
        <f t="shared" si="12"/>
        <v>#DIV/0!</v>
      </c>
    </row>
    <row r="221" spans="1:17" ht="15">
      <c r="A221" s="134"/>
      <c r="B221" s="147"/>
      <c r="C221" s="147"/>
      <c r="D221" s="147"/>
      <c r="E221" s="136"/>
      <c r="F221" s="136"/>
      <c r="G221" s="136"/>
      <c r="H221" s="136"/>
      <c r="I221" s="137">
        <f t="shared" si="13"/>
        <v>0</v>
      </c>
      <c r="J221" s="138" t="e">
        <f t="shared" si="11"/>
        <v>#DIV/0!</v>
      </c>
      <c r="K221" s="138" t="e">
        <f t="shared" si="12"/>
        <v>#DIV/0!</v>
      </c>
    </row>
    <row r="222" spans="1:17" ht="15">
      <c r="A222" s="134"/>
      <c r="B222" s="147"/>
      <c r="C222" s="147"/>
      <c r="D222" s="147"/>
      <c r="E222" s="136"/>
      <c r="F222" s="136"/>
      <c r="G222" s="136"/>
      <c r="H222" s="136"/>
      <c r="I222" s="137">
        <f t="shared" si="13"/>
        <v>0</v>
      </c>
      <c r="J222" s="138" t="e">
        <f t="shared" si="11"/>
        <v>#DIV/0!</v>
      </c>
      <c r="K222" s="138" t="e">
        <f t="shared" si="12"/>
        <v>#DIV/0!</v>
      </c>
    </row>
    <row r="223" spans="1:17" ht="15">
      <c r="A223" s="134"/>
      <c r="B223" s="147"/>
      <c r="C223" s="147"/>
      <c r="D223" s="147"/>
      <c r="E223" s="136"/>
      <c r="F223" s="136"/>
      <c r="G223" s="136"/>
      <c r="H223" s="136"/>
      <c r="I223" s="137">
        <f t="shared" si="13"/>
        <v>0</v>
      </c>
      <c r="J223" s="138" t="e">
        <f t="shared" si="11"/>
        <v>#DIV/0!</v>
      </c>
      <c r="K223" s="138" t="e">
        <f t="shared" si="12"/>
        <v>#DIV/0!</v>
      </c>
    </row>
    <row r="224" spans="1:17" ht="15">
      <c r="A224" s="134"/>
      <c r="B224" s="147"/>
      <c r="C224" s="147"/>
      <c r="D224" s="147"/>
      <c r="E224" s="136"/>
      <c r="F224" s="136"/>
      <c r="G224" s="136"/>
      <c r="H224" s="136"/>
      <c r="I224" s="137">
        <f t="shared" si="13"/>
        <v>0</v>
      </c>
      <c r="J224" s="138" t="e">
        <f t="shared" si="11"/>
        <v>#DIV/0!</v>
      </c>
      <c r="K224" s="138" t="e">
        <f t="shared" si="12"/>
        <v>#DIV/0!</v>
      </c>
    </row>
    <row r="225" spans="1:12" ht="15">
      <c r="A225" s="134"/>
      <c r="B225" s="147"/>
      <c r="C225" s="147"/>
      <c r="D225" s="147"/>
      <c r="E225" s="136"/>
      <c r="F225" s="136"/>
      <c r="G225" s="136"/>
      <c r="H225" s="136"/>
      <c r="I225" s="137">
        <f t="shared" si="13"/>
        <v>0</v>
      </c>
      <c r="J225" s="138" t="e">
        <f t="shared" si="11"/>
        <v>#DIV/0!</v>
      </c>
      <c r="K225" s="138" t="e">
        <f t="shared" si="12"/>
        <v>#DIV/0!</v>
      </c>
    </row>
    <row r="226" spans="1:12" ht="15">
      <c r="A226" s="134"/>
      <c r="B226" s="147"/>
      <c r="C226" s="147"/>
      <c r="D226" s="147"/>
      <c r="E226" s="136"/>
      <c r="F226" s="136"/>
      <c r="G226" s="136"/>
      <c r="H226" s="136"/>
      <c r="I226" s="137">
        <f t="shared" si="13"/>
        <v>0</v>
      </c>
      <c r="J226" s="138" t="e">
        <f t="shared" si="11"/>
        <v>#DIV/0!</v>
      </c>
      <c r="K226" s="138" t="e">
        <f t="shared" si="12"/>
        <v>#DIV/0!</v>
      </c>
    </row>
    <row r="227" spans="1:12" ht="15">
      <c r="A227" s="134"/>
      <c r="B227" s="147"/>
      <c r="C227" s="147"/>
      <c r="D227" s="147"/>
      <c r="E227" s="136"/>
      <c r="F227" s="136"/>
      <c r="G227" s="136"/>
      <c r="H227" s="136"/>
      <c r="I227" s="137">
        <f t="shared" si="13"/>
        <v>0</v>
      </c>
      <c r="J227" s="138" t="e">
        <f t="shared" si="11"/>
        <v>#DIV/0!</v>
      </c>
      <c r="K227" s="138" t="e">
        <f t="shared" si="12"/>
        <v>#DIV/0!</v>
      </c>
    </row>
    <row r="228" spans="1:12">
      <c r="A228" s="150" t="s">
        <v>825</v>
      </c>
      <c r="B228" s="151">
        <f>SUM(B167:B227)</f>
        <v>1480.6666666666665</v>
      </c>
      <c r="C228" s="151">
        <f>SUM(C167:C227)</f>
        <v>1355.6666666666667</v>
      </c>
      <c r="D228" s="151">
        <f>SUM(D167:D227)</f>
        <v>1300.3333333333333</v>
      </c>
      <c r="E228" s="151">
        <f t="shared" ref="E228:I228" si="14">SUM(E167:E227)</f>
        <v>0</v>
      </c>
      <c r="F228" s="151">
        <f t="shared" si="14"/>
        <v>0</v>
      </c>
      <c r="G228" s="151">
        <f t="shared" si="14"/>
        <v>0</v>
      </c>
      <c r="H228" s="151">
        <f t="shared" si="14"/>
        <v>0</v>
      </c>
      <c r="I228" s="151">
        <f t="shared" si="14"/>
        <v>4136.666666666667</v>
      </c>
      <c r="J228" s="126"/>
    </row>
    <row r="232" spans="1:12">
      <c r="A232" s="107" t="s">
        <v>881</v>
      </c>
    </row>
    <row r="233" spans="1:12" ht="15.75">
      <c r="D233" s="108" t="s">
        <v>778</v>
      </c>
      <c r="E233" s="109"/>
      <c r="F233" s="109"/>
      <c r="G233" s="109"/>
      <c r="H233" s="109"/>
      <c r="I233" s="109"/>
      <c r="J233" s="109"/>
    </row>
    <row r="234" spans="1:12">
      <c r="B234" s="110" t="s">
        <v>779</v>
      </c>
      <c r="C234" s="111">
        <f>COUNT(B245:B305)</f>
        <v>10</v>
      </c>
      <c r="D234" s="112" t="s">
        <v>780</v>
      </c>
      <c r="E234" s="112" t="s">
        <v>781</v>
      </c>
      <c r="F234" s="112" t="s">
        <v>782</v>
      </c>
      <c r="G234" s="112" t="s">
        <v>783</v>
      </c>
      <c r="H234" s="112" t="s">
        <v>784</v>
      </c>
      <c r="I234" s="112" t="s">
        <v>785</v>
      </c>
      <c r="J234" s="112" t="s">
        <v>786</v>
      </c>
      <c r="K234" s="112" t="s">
        <v>787</v>
      </c>
      <c r="L234" s="113" t="s">
        <v>788</v>
      </c>
    </row>
    <row r="235" spans="1:12">
      <c r="B235" s="110" t="s">
        <v>789</v>
      </c>
      <c r="C235" s="111">
        <f>COUNT(B245:H245)</f>
        <v>3</v>
      </c>
      <c r="D235" s="114" t="s">
        <v>333</v>
      </c>
      <c r="E235" s="115">
        <f>C235-1</f>
        <v>2</v>
      </c>
      <c r="F235" s="115">
        <f>(SUMSQ(B306:H306)/C234)-C238</f>
        <v>1.1619058375730447</v>
      </c>
      <c r="G235" s="115">
        <f>F235/E235</f>
        <v>0.58095291878652233</v>
      </c>
      <c r="H235" s="115">
        <f>G235/G237</f>
        <v>0.19958262843113844</v>
      </c>
      <c r="I235" s="116">
        <f>FINV(0.05,E235,E$5)</f>
        <v>3.5545571457137326</v>
      </c>
      <c r="J235" s="117" t="str">
        <f>IF(H235&gt;K235,"**",IF(H235&gt;I235,"*","NS"))</f>
        <v>NS</v>
      </c>
      <c r="K235" s="116">
        <f>FINV(0.01,E235,E$5)</f>
        <v>6.0129048348626437</v>
      </c>
      <c r="L235" s="107">
        <f>FDIST(H235,E235,E$5)</f>
        <v>0.82086070173764203</v>
      </c>
    </row>
    <row r="236" spans="1:12">
      <c r="B236" s="110" t="s">
        <v>790</v>
      </c>
      <c r="C236" s="118">
        <f>I306</f>
        <v>147.26889591549894</v>
      </c>
      <c r="D236" s="114" t="s">
        <v>791</v>
      </c>
      <c r="E236" s="115">
        <f>C234-1</f>
        <v>9</v>
      </c>
      <c r="F236" s="115">
        <f>(SUMSQ(I245:I305)/C235)-C238</f>
        <v>57.760530003290569</v>
      </c>
      <c r="G236" s="115">
        <f>F236/E236</f>
        <v>6.4178366670322857</v>
      </c>
      <c r="H236" s="115">
        <f>G236/G237</f>
        <v>2.2048063955398036</v>
      </c>
      <c r="I236" s="116">
        <f>FINV(0.05,E236,E$5)</f>
        <v>2.4562811492136793</v>
      </c>
      <c r="J236" s="117" t="str">
        <f>IF(H236&gt;K236,"**",IF(H236&gt;I236,"*","NS"))</f>
        <v>NS</v>
      </c>
      <c r="K236" s="116">
        <f>FINV(0.01,E236,E$5)</f>
        <v>3.5970739136540626</v>
      </c>
      <c r="L236" s="119">
        <f>FDIST(H236,E236,E$5)</f>
        <v>7.3311964614043879E-2</v>
      </c>
    </row>
    <row r="237" spans="1:12">
      <c r="B237" s="110" t="s">
        <v>792</v>
      </c>
      <c r="C237" s="118">
        <f>I306/(C234*C235)</f>
        <v>4.9089631971832981</v>
      </c>
      <c r="D237" s="114" t="s">
        <v>793</v>
      </c>
      <c r="E237" s="115">
        <f>E236*E235</f>
        <v>18</v>
      </c>
      <c r="F237" s="115">
        <f>F238-F236-F235</f>
        <v>52.395103824205876</v>
      </c>
      <c r="G237" s="116">
        <f>F237/E237</f>
        <v>2.910839101344771</v>
      </c>
      <c r="H237" s="115"/>
      <c r="I237" s="115"/>
      <c r="J237" s="117"/>
    </row>
    <row r="238" spans="1:12">
      <c r="B238" s="110" t="s">
        <v>794</v>
      </c>
      <c r="C238" s="118">
        <f>POWER(I306,2)/(C234*C235)</f>
        <v>722.93759013900205</v>
      </c>
      <c r="D238" s="112" t="s">
        <v>795</v>
      </c>
      <c r="E238" s="120">
        <f>C234*C235-1</f>
        <v>29</v>
      </c>
      <c r="F238" s="120">
        <f>SUMSQ(B245:H305)-C238</f>
        <v>111.31753966506949</v>
      </c>
      <c r="G238" s="120"/>
      <c r="H238" s="120"/>
      <c r="I238" s="120"/>
      <c r="J238" s="117"/>
    </row>
    <row r="239" spans="1:12" s="121" customFormat="1">
      <c r="C239" s="122"/>
      <c r="D239" s="123" t="s">
        <v>796</v>
      </c>
      <c r="E239" s="124"/>
      <c r="F239" s="124">
        <f>SQRT(G237)</f>
        <v>1.7061181381559634</v>
      </c>
      <c r="G239" s="125"/>
      <c r="H239" s="125"/>
      <c r="I239" s="125"/>
    </row>
    <row r="240" spans="1:12">
      <c r="D240" s="244" t="s">
        <v>797</v>
      </c>
      <c r="E240" s="244"/>
      <c r="F240" s="126">
        <f>SQRT((G237)/C235)</f>
        <v>0.98502776633364852</v>
      </c>
      <c r="I240" s="127"/>
    </row>
    <row r="241" spans="1:24">
      <c r="D241" s="244" t="s">
        <v>798</v>
      </c>
      <c r="E241" s="244"/>
      <c r="F241" s="126">
        <f>TINV(0.05,E237)*F240*SQRT(2)</f>
        <v>2.9266676494572401</v>
      </c>
      <c r="G241" s="107" t="s">
        <v>799</v>
      </c>
      <c r="H241" s="126">
        <f>TINV(0.01,E237)*F240*SQRT(2)</f>
        <v>4.0097816383950784</v>
      </c>
    </row>
    <row r="242" spans="1:24">
      <c r="D242" s="244" t="s">
        <v>800</v>
      </c>
      <c r="E242" s="244"/>
      <c r="F242" s="126">
        <f>SQRT(G237)/C237*100</f>
        <v>34.755162538902567</v>
      </c>
    </row>
    <row r="243" spans="1:24">
      <c r="D243" s="117"/>
      <c r="E243" s="128"/>
      <c r="O243" s="129" t="s">
        <v>792</v>
      </c>
      <c r="P243" s="130">
        <f>C237</f>
        <v>4.9089631971832981</v>
      </c>
    </row>
    <row r="244" spans="1:24">
      <c r="A244" s="131" t="s">
        <v>791</v>
      </c>
      <c r="B244" s="131" t="s">
        <v>801</v>
      </c>
      <c r="C244" s="131" t="s">
        <v>802</v>
      </c>
      <c r="D244" s="131" t="s">
        <v>803</v>
      </c>
      <c r="E244" s="131">
        <v>4</v>
      </c>
      <c r="F244" s="131">
        <v>5</v>
      </c>
      <c r="G244" s="131">
        <v>6</v>
      </c>
      <c r="H244" s="131">
        <v>8</v>
      </c>
      <c r="I244" s="131" t="s">
        <v>804</v>
      </c>
      <c r="J244" s="131" t="s">
        <v>792</v>
      </c>
      <c r="K244" s="131" t="s">
        <v>805</v>
      </c>
      <c r="O244" s="132" t="s">
        <v>796</v>
      </c>
      <c r="P244" s="133">
        <f>SQRT(G237)</f>
        <v>1.7061181381559634</v>
      </c>
    </row>
    <row r="245" spans="1:24" ht="15">
      <c r="A245" s="134" t="s">
        <v>524</v>
      </c>
      <c r="B245" s="172">
        <v>5.6506110711718192</v>
      </c>
      <c r="C245" s="172">
        <v>4.7226890756302513</v>
      </c>
      <c r="D245" s="171">
        <v>2.5</v>
      </c>
      <c r="E245" s="136"/>
      <c r="F245" s="136"/>
      <c r="G245" s="136"/>
      <c r="H245" s="136"/>
      <c r="I245" s="137">
        <f t="shared" ref="I245:I276" si="15">SUM(B245:H245)</f>
        <v>12.87330014680207</v>
      </c>
      <c r="J245" s="138">
        <f t="shared" ref="J245:J305" si="16">AVERAGE(B245:H245)</f>
        <v>4.2911000489340232</v>
      </c>
      <c r="K245" s="138">
        <f t="shared" ref="K245:K305" si="17">STDEV(B245:D245)/SQRT(C$3)</f>
        <v>0.93475297029412385</v>
      </c>
      <c r="L245" s="139"/>
      <c r="O245" s="132" t="s">
        <v>806</v>
      </c>
      <c r="P245" s="133">
        <f>F239/C237*100</f>
        <v>34.755162538902567</v>
      </c>
      <c r="Q245" s="140"/>
      <c r="R245" s="140"/>
      <c r="S245" s="140"/>
      <c r="T245" s="140"/>
      <c r="U245" s="141"/>
      <c r="V245" s="141"/>
      <c r="W245" s="141"/>
      <c r="X245" s="141"/>
    </row>
    <row r="246" spans="1:24" ht="15">
      <c r="A246" s="134" t="s">
        <v>525</v>
      </c>
      <c r="B246" s="172">
        <v>1.6229540524551374</v>
      </c>
      <c r="C246" s="172">
        <v>3.8506079907353792</v>
      </c>
      <c r="D246" s="172">
        <v>1.9</v>
      </c>
      <c r="E246" s="136"/>
      <c r="F246" s="136"/>
      <c r="G246" s="136"/>
      <c r="H246" s="136"/>
      <c r="I246" s="137">
        <f t="shared" si="15"/>
        <v>7.3735620431905158</v>
      </c>
      <c r="J246" s="138">
        <f t="shared" si="16"/>
        <v>2.4578540143968386</v>
      </c>
      <c r="K246" s="138">
        <f t="shared" si="17"/>
        <v>0.70095443104809396</v>
      </c>
      <c r="L246" s="139"/>
      <c r="O246" s="132" t="s">
        <v>807</v>
      </c>
      <c r="P246" s="133">
        <f>F239/SQRT(C235)</f>
        <v>0.98502776633364864</v>
      </c>
      <c r="Q246" s="140"/>
      <c r="R246" s="140"/>
      <c r="S246" s="140"/>
      <c r="T246" s="140"/>
      <c r="U246" s="141"/>
      <c r="V246" s="141"/>
      <c r="W246" s="141"/>
      <c r="X246" s="141"/>
    </row>
    <row r="247" spans="1:24" ht="15">
      <c r="A247" s="134" t="s">
        <v>526</v>
      </c>
      <c r="B247" s="172">
        <v>8.5101148168398044</v>
      </c>
      <c r="C247" s="172">
        <v>4.1323024054982813</v>
      </c>
      <c r="D247" s="172">
        <v>4.5725441841348129</v>
      </c>
      <c r="E247" s="136"/>
      <c r="F247" s="136"/>
      <c r="G247" s="136"/>
      <c r="H247" s="136"/>
      <c r="I247" s="137">
        <f t="shared" si="15"/>
        <v>17.214961406472899</v>
      </c>
      <c r="J247" s="138">
        <f t="shared" si="16"/>
        <v>5.7383204688242992</v>
      </c>
      <c r="K247" s="138">
        <f t="shared" si="17"/>
        <v>1.3917119118412278</v>
      </c>
      <c r="L247" s="139"/>
      <c r="O247" s="132" t="s">
        <v>808</v>
      </c>
      <c r="P247" s="133">
        <f>F240*SQRT(2)</f>
        <v>1.3930396264631217</v>
      </c>
      <c r="Q247" s="140"/>
      <c r="R247" s="140"/>
      <c r="S247" s="140"/>
      <c r="T247" s="140"/>
      <c r="U247" s="141"/>
      <c r="V247" s="141"/>
      <c r="W247" s="141"/>
      <c r="X247" s="141"/>
    </row>
    <row r="248" spans="1:24" ht="15">
      <c r="A248" s="134" t="s">
        <v>527</v>
      </c>
      <c r="B248" s="172">
        <v>4</v>
      </c>
      <c r="C248" s="172">
        <v>5.1033295063145809</v>
      </c>
      <c r="D248" s="172">
        <v>9.3163538873994636</v>
      </c>
      <c r="E248" s="136"/>
      <c r="F248" s="136"/>
      <c r="G248" s="136"/>
      <c r="H248" s="136"/>
      <c r="I248" s="137">
        <f t="shared" si="15"/>
        <v>18.419683393714045</v>
      </c>
      <c r="J248" s="138">
        <f t="shared" si="16"/>
        <v>6.1398944645713485</v>
      </c>
      <c r="K248" s="138">
        <f t="shared" si="17"/>
        <v>1.619851315042139</v>
      </c>
      <c r="L248" s="139"/>
      <c r="O248" s="132" t="s">
        <v>809</v>
      </c>
      <c r="P248" s="133">
        <f>TINV(0.05,E237)*F240*SQRT(2)</f>
        <v>2.9266676494572401</v>
      </c>
      <c r="Q248" s="140"/>
      <c r="R248" s="140"/>
      <c r="S248" s="140"/>
      <c r="T248" s="140"/>
      <c r="U248" s="141"/>
      <c r="V248" s="141"/>
      <c r="W248" s="141"/>
      <c r="X248" s="141"/>
    </row>
    <row r="249" spans="1:24" ht="15">
      <c r="A249" s="134" t="s">
        <v>528</v>
      </c>
      <c r="B249" s="172">
        <v>3.7073293172690756</v>
      </c>
      <c r="C249" s="172">
        <v>8.6031851360318523</v>
      </c>
      <c r="D249" s="172">
        <v>5.4633204633204642</v>
      </c>
      <c r="E249" s="136"/>
      <c r="F249" s="136"/>
      <c r="G249" s="136"/>
      <c r="H249" s="136"/>
      <c r="I249" s="137">
        <f t="shared" si="15"/>
        <v>17.773834916621393</v>
      </c>
      <c r="J249" s="138">
        <f t="shared" si="16"/>
        <v>5.9246116388737979</v>
      </c>
      <c r="K249" s="138">
        <f t="shared" si="17"/>
        <v>1.4320082880359379</v>
      </c>
      <c r="L249" s="139"/>
      <c r="O249" s="132" t="s">
        <v>810</v>
      </c>
      <c r="P249" s="133">
        <f>TINV(0.01,E237)*F240*SQRT(2)</f>
        <v>4.0097816383950784</v>
      </c>
      <c r="Q249" s="140"/>
      <c r="R249" s="140"/>
      <c r="S249" s="140"/>
      <c r="T249" s="140"/>
      <c r="U249" s="141"/>
      <c r="V249" s="141"/>
      <c r="W249" s="141"/>
      <c r="X249" s="141"/>
    </row>
    <row r="250" spans="1:24" ht="15">
      <c r="A250" s="134" t="s">
        <v>529</v>
      </c>
      <c r="B250" s="172">
        <v>3.1976554868121134</v>
      </c>
      <c r="C250" s="172">
        <v>4.6699318568994892</v>
      </c>
      <c r="D250" s="172">
        <v>4.1458519179304192</v>
      </c>
      <c r="E250" s="136"/>
      <c r="F250" s="136"/>
      <c r="G250" s="136"/>
      <c r="H250" s="136"/>
      <c r="I250" s="137">
        <f t="shared" si="15"/>
        <v>12.013439261642022</v>
      </c>
      <c r="J250" s="138">
        <f t="shared" si="16"/>
        <v>4.0044797538806742</v>
      </c>
      <c r="K250" s="138">
        <f t="shared" si="17"/>
        <v>0.43084761190607163</v>
      </c>
      <c r="L250" s="139"/>
      <c r="O250" s="132" t="s">
        <v>811</v>
      </c>
      <c r="P250" s="133">
        <f>(G236-G237)/C235</f>
        <v>1.1689991885625048</v>
      </c>
      <c r="Q250" s="140"/>
      <c r="R250" s="140"/>
      <c r="S250" s="140"/>
      <c r="T250" s="140"/>
      <c r="U250" s="141"/>
      <c r="V250" s="141"/>
      <c r="W250" s="141"/>
      <c r="X250" s="141"/>
    </row>
    <row r="251" spans="1:24" ht="15">
      <c r="A251" s="134" t="s">
        <v>530</v>
      </c>
      <c r="B251" s="172">
        <v>6.4304884594739677</v>
      </c>
      <c r="C251" s="172">
        <v>4.9406332453825854</v>
      </c>
      <c r="D251" s="172">
        <v>4.9177215189873404</v>
      </c>
      <c r="E251" s="136"/>
      <c r="F251" s="136"/>
      <c r="G251" s="136"/>
      <c r="H251" s="136"/>
      <c r="I251" s="137">
        <f t="shared" si="15"/>
        <v>16.288843223843891</v>
      </c>
      <c r="J251" s="138">
        <f t="shared" si="16"/>
        <v>5.4296144079479634</v>
      </c>
      <c r="K251" s="138">
        <f t="shared" si="17"/>
        <v>0.50048073125252324</v>
      </c>
      <c r="L251" s="142"/>
      <c r="O251" s="132" t="s">
        <v>812</v>
      </c>
      <c r="P251" s="133">
        <f>P250+G237</f>
        <v>4.0798382899072756</v>
      </c>
      <c r="Q251" s="140"/>
      <c r="R251" s="140"/>
      <c r="S251" s="140"/>
      <c r="T251" s="140"/>
      <c r="U251" s="141"/>
      <c r="V251" s="141"/>
      <c r="W251" s="141"/>
      <c r="X251" s="141"/>
    </row>
    <row r="252" spans="1:24" ht="15">
      <c r="A252" s="134" t="s">
        <v>531</v>
      </c>
      <c r="B252" s="172">
        <v>5.1132246376811592</v>
      </c>
      <c r="C252" s="172">
        <v>6.4807897545357527</v>
      </c>
      <c r="D252" s="172">
        <v>6.8117559523809526</v>
      </c>
      <c r="E252" s="136"/>
      <c r="F252" s="136"/>
      <c r="G252" s="136"/>
      <c r="H252" s="136"/>
      <c r="I252" s="137">
        <f t="shared" si="15"/>
        <v>18.405770344597865</v>
      </c>
      <c r="J252" s="138">
        <f t="shared" si="16"/>
        <v>6.1352567815326218</v>
      </c>
      <c r="K252" s="138">
        <f t="shared" si="17"/>
        <v>0.5198707959125467</v>
      </c>
      <c r="L252" s="142"/>
      <c r="O252" s="132" t="s">
        <v>813</v>
      </c>
      <c r="P252" s="133">
        <f>SQRT(P250)</f>
        <v>1.0812026584144643</v>
      </c>
      <c r="Q252" s="140"/>
      <c r="R252" s="140"/>
      <c r="S252" s="140"/>
      <c r="T252" s="140"/>
      <c r="U252" s="141"/>
      <c r="V252" s="141"/>
      <c r="W252" s="141"/>
      <c r="X252" s="141"/>
    </row>
    <row r="253" spans="1:24" ht="15">
      <c r="A253" s="134" t="s">
        <v>565</v>
      </c>
      <c r="B253" s="172">
        <v>6.5771458662453934</v>
      </c>
      <c r="C253" s="172">
        <v>6.429384965831435</v>
      </c>
      <c r="D253" s="172">
        <v>5.927083333333333</v>
      </c>
      <c r="E253" s="136"/>
      <c r="F253" s="136"/>
      <c r="G253" s="136"/>
      <c r="H253" s="136"/>
      <c r="I253" s="137">
        <f t="shared" si="15"/>
        <v>18.933614165410162</v>
      </c>
      <c r="J253" s="138">
        <f t="shared" si="16"/>
        <v>6.3112047218033878</v>
      </c>
      <c r="K253" s="138">
        <f t="shared" si="17"/>
        <v>0.19674031253821941</v>
      </c>
      <c r="L253" s="142"/>
      <c r="M253" s="121"/>
      <c r="O253" s="132" t="s">
        <v>814</v>
      </c>
      <c r="P253" s="133">
        <f>SQRT(P251)</f>
        <v>2.0198609580630236</v>
      </c>
      <c r="Q253" s="140"/>
      <c r="R253" s="140"/>
      <c r="S253" s="140"/>
      <c r="T253" s="140"/>
      <c r="U253" s="141"/>
      <c r="V253" s="141"/>
      <c r="W253" s="141"/>
      <c r="X253" s="141"/>
    </row>
    <row r="254" spans="1:24" ht="15">
      <c r="A254" s="134" t="s">
        <v>194</v>
      </c>
      <c r="B254" s="172">
        <v>1.9041450777202074</v>
      </c>
      <c r="C254" s="172">
        <v>2.6</v>
      </c>
      <c r="D254" s="172">
        <v>3.467741935483871</v>
      </c>
      <c r="E254" s="136"/>
      <c r="F254" s="136"/>
      <c r="G254" s="136"/>
      <c r="H254" s="136"/>
      <c r="I254" s="137">
        <f t="shared" si="15"/>
        <v>7.9718870132040784</v>
      </c>
      <c r="J254" s="138">
        <f t="shared" si="16"/>
        <v>2.657295671068026</v>
      </c>
      <c r="K254" s="138">
        <f t="shared" si="17"/>
        <v>0.45227973602054827</v>
      </c>
      <c r="L254" s="142"/>
      <c r="O254" s="132" t="s">
        <v>815</v>
      </c>
      <c r="P254" s="133">
        <f>G237</f>
        <v>2.910839101344771</v>
      </c>
      <c r="Q254" s="140"/>
      <c r="R254" s="140"/>
      <c r="S254" s="140"/>
      <c r="T254" s="140"/>
      <c r="U254" s="141"/>
      <c r="V254" s="141"/>
      <c r="W254" s="141"/>
      <c r="X254" s="141"/>
    </row>
    <row r="255" spans="1:24" ht="15">
      <c r="A255" s="134"/>
      <c r="B255" s="172"/>
      <c r="D255" s="135"/>
      <c r="E255" s="136"/>
      <c r="F255" s="136"/>
      <c r="G255" s="136"/>
      <c r="H255" s="136"/>
      <c r="I255" s="137">
        <f t="shared" si="15"/>
        <v>0</v>
      </c>
      <c r="J255" s="138" t="e">
        <f t="shared" si="16"/>
        <v>#DIV/0!</v>
      </c>
      <c r="K255" s="138" t="e">
        <f t="shared" si="17"/>
        <v>#DIV/0!</v>
      </c>
      <c r="L255" s="139"/>
      <c r="M255" s="121"/>
      <c r="O255" s="132" t="s">
        <v>816</v>
      </c>
      <c r="P255" s="133">
        <f>SQRT(P254)</f>
        <v>1.7061181381559634</v>
      </c>
      <c r="Q255" s="140"/>
      <c r="R255" s="140"/>
      <c r="S255" s="140"/>
      <c r="T255" s="140"/>
      <c r="U255" s="141"/>
      <c r="V255" s="141"/>
      <c r="W255" s="141"/>
      <c r="X255" s="141"/>
    </row>
    <row r="256" spans="1:24" ht="15">
      <c r="A256" s="134"/>
      <c r="B256" s="172"/>
      <c r="D256" s="135"/>
      <c r="E256" s="136"/>
      <c r="F256" s="136"/>
      <c r="G256" s="136"/>
      <c r="H256" s="136"/>
      <c r="I256" s="137">
        <f t="shared" si="15"/>
        <v>0</v>
      </c>
      <c r="J256" s="138" t="e">
        <f t="shared" si="16"/>
        <v>#DIV/0!</v>
      </c>
      <c r="K256" s="138" t="e">
        <f t="shared" si="17"/>
        <v>#DIV/0!</v>
      </c>
      <c r="L256" s="139"/>
      <c r="O256" s="132" t="s">
        <v>817</v>
      </c>
      <c r="P256" s="133">
        <f>P252/C237*100</f>
        <v>22.025071588127712</v>
      </c>
      <c r="Q256" s="140"/>
      <c r="R256" s="140"/>
      <c r="S256" s="140"/>
      <c r="T256" s="140"/>
      <c r="U256" s="141"/>
      <c r="V256" s="141"/>
      <c r="W256" s="141"/>
      <c r="X256" s="141"/>
    </row>
    <row r="257" spans="1:24" ht="15">
      <c r="A257" s="134"/>
      <c r="B257" s="172"/>
      <c r="D257" s="135"/>
      <c r="E257" s="136"/>
      <c r="F257" s="136"/>
      <c r="G257" s="136"/>
      <c r="H257" s="136"/>
      <c r="I257" s="137">
        <f t="shared" si="15"/>
        <v>0</v>
      </c>
      <c r="J257" s="138" t="e">
        <f t="shared" si="16"/>
        <v>#DIV/0!</v>
      </c>
      <c r="K257" s="138" t="e">
        <f t="shared" si="17"/>
        <v>#DIV/0!</v>
      </c>
      <c r="L257" s="139"/>
      <c r="O257" s="132" t="s">
        <v>818</v>
      </c>
      <c r="P257" s="133">
        <f>P253/C237*100</f>
        <v>41.146386251622232</v>
      </c>
      <c r="Q257" s="140"/>
      <c r="R257" s="140"/>
      <c r="S257" s="140"/>
      <c r="T257" s="140"/>
      <c r="U257" s="141"/>
      <c r="V257" s="141"/>
      <c r="W257" s="141"/>
      <c r="X257" s="141"/>
    </row>
    <row r="258" spans="1:24" ht="15">
      <c r="A258" s="134"/>
      <c r="B258" s="172"/>
      <c r="D258" s="135"/>
      <c r="E258" s="136"/>
      <c r="F258" s="136"/>
      <c r="G258" s="136"/>
      <c r="H258" s="136"/>
      <c r="I258" s="137">
        <f t="shared" si="15"/>
        <v>0</v>
      </c>
      <c r="J258" s="138" t="e">
        <f t="shared" si="16"/>
        <v>#DIV/0!</v>
      </c>
      <c r="K258" s="138" t="e">
        <f t="shared" si="17"/>
        <v>#DIV/0!</v>
      </c>
      <c r="L258" s="142"/>
      <c r="M258" s="121"/>
      <c r="O258" s="132" t="s">
        <v>819</v>
      </c>
      <c r="P258" s="133">
        <f>P255/C237*100</f>
        <v>34.755162538902567</v>
      </c>
      <c r="Q258" s="140"/>
      <c r="R258" s="140"/>
      <c r="S258" s="140"/>
      <c r="T258" s="140"/>
      <c r="U258" s="141"/>
      <c r="V258" s="141"/>
      <c r="W258" s="141"/>
      <c r="X258" s="141"/>
    </row>
    <row r="259" spans="1:24" ht="15">
      <c r="A259" s="134"/>
      <c r="B259" s="172"/>
      <c r="D259" s="135"/>
      <c r="E259" s="136"/>
      <c r="F259" s="136"/>
      <c r="G259" s="136"/>
      <c r="H259" s="136"/>
      <c r="I259" s="137">
        <f t="shared" si="15"/>
        <v>0</v>
      </c>
      <c r="J259" s="138" t="e">
        <f t="shared" si="16"/>
        <v>#DIV/0!</v>
      </c>
      <c r="K259" s="138" t="e">
        <f t="shared" si="17"/>
        <v>#DIV/0!</v>
      </c>
      <c r="L259" s="139"/>
      <c r="O259" s="132" t="s">
        <v>820</v>
      </c>
      <c r="P259" s="133">
        <f>P250/P251*100</f>
        <v>28.65307655586205</v>
      </c>
      <c r="Q259" s="140"/>
      <c r="R259" s="140"/>
      <c r="S259" s="140"/>
      <c r="T259" s="140"/>
      <c r="U259" s="141"/>
      <c r="V259" s="141"/>
      <c r="W259" s="141"/>
      <c r="X259" s="141"/>
    </row>
    <row r="260" spans="1:24" ht="15">
      <c r="A260" s="134"/>
      <c r="B260" s="172"/>
      <c r="D260" s="143"/>
      <c r="E260" s="136"/>
      <c r="F260" s="136"/>
      <c r="G260" s="136"/>
      <c r="H260" s="136"/>
      <c r="I260" s="137">
        <f t="shared" si="15"/>
        <v>0</v>
      </c>
      <c r="J260" s="138" t="e">
        <f t="shared" si="16"/>
        <v>#DIV/0!</v>
      </c>
      <c r="K260" s="138" t="e">
        <f t="shared" si="17"/>
        <v>#DIV/0!</v>
      </c>
      <c r="L260" s="142"/>
      <c r="O260" s="132" t="s">
        <v>821</v>
      </c>
      <c r="P260" s="133">
        <f>P250/P253*2.06</f>
        <v>1.1922297516696796</v>
      </c>
      <c r="Q260" s="140"/>
      <c r="R260" s="140"/>
      <c r="S260" s="140"/>
      <c r="T260" s="140"/>
      <c r="U260" s="141"/>
      <c r="V260" s="141"/>
      <c r="W260" s="141"/>
      <c r="X260" s="141"/>
    </row>
    <row r="261" spans="1:24" ht="15">
      <c r="A261" s="134"/>
      <c r="B261" s="172"/>
      <c r="D261" s="143"/>
      <c r="E261" s="136"/>
      <c r="F261" s="136"/>
      <c r="G261" s="136"/>
      <c r="H261" s="136"/>
      <c r="I261" s="137">
        <f t="shared" si="15"/>
        <v>0</v>
      </c>
      <c r="J261" s="138" t="e">
        <f t="shared" si="16"/>
        <v>#DIV/0!</v>
      </c>
      <c r="K261" s="138" t="e">
        <f t="shared" si="17"/>
        <v>#DIV/0!</v>
      </c>
      <c r="L261" s="139"/>
      <c r="O261" s="144" t="s">
        <v>822</v>
      </c>
      <c r="P261" s="145">
        <f>P260/C237*100</f>
        <v>24.286793438454911</v>
      </c>
      <c r="Q261" s="140"/>
      <c r="R261" s="140"/>
      <c r="S261" s="140"/>
      <c r="T261" s="140"/>
      <c r="U261" s="141"/>
      <c r="V261" s="141"/>
      <c r="W261" s="141"/>
      <c r="X261" s="141"/>
    </row>
    <row r="262" spans="1:24" ht="15">
      <c r="A262" s="134"/>
      <c r="B262" s="172"/>
      <c r="D262" s="146"/>
      <c r="E262" s="136"/>
      <c r="F262" s="136"/>
      <c r="G262" s="136"/>
      <c r="H262" s="136"/>
      <c r="I262" s="137">
        <f t="shared" si="15"/>
        <v>0</v>
      </c>
      <c r="J262" s="138" t="e">
        <f t="shared" si="16"/>
        <v>#DIV/0!</v>
      </c>
      <c r="K262" s="138" t="e">
        <f t="shared" si="17"/>
        <v>#DIV/0!</v>
      </c>
      <c r="L262" s="139"/>
      <c r="Q262" s="140"/>
      <c r="R262" s="140"/>
      <c r="S262" s="140"/>
      <c r="T262" s="140"/>
      <c r="U262" s="141"/>
      <c r="V262" s="141"/>
      <c r="W262" s="141"/>
      <c r="X262" s="141"/>
    </row>
    <row r="263" spans="1:24" ht="15">
      <c r="A263" s="134"/>
      <c r="B263" s="172"/>
      <c r="D263" s="147"/>
      <c r="E263" s="136"/>
      <c r="F263" s="136"/>
      <c r="G263" s="136"/>
      <c r="H263" s="136"/>
      <c r="I263" s="137">
        <f t="shared" si="15"/>
        <v>0</v>
      </c>
      <c r="J263" s="138" t="e">
        <f t="shared" si="16"/>
        <v>#DIV/0!</v>
      </c>
      <c r="K263" s="138" t="e">
        <f t="shared" si="17"/>
        <v>#DIV/0!</v>
      </c>
    </row>
    <row r="264" spans="1:24" ht="15">
      <c r="A264" s="134"/>
      <c r="B264" s="172"/>
      <c r="D264" s="147"/>
      <c r="E264" s="136"/>
      <c r="F264" s="136"/>
      <c r="G264" s="136"/>
      <c r="H264" s="136"/>
      <c r="I264" s="137">
        <f t="shared" si="15"/>
        <v>0</v>
      </c>
      <c r="J264" s="138" t="e">
        <f t="shared" si="16"/>
        <v>#DIV/0!</v>
      </c>
      <c r="K264" s="138" t="e">
        <f t="shared" si="17"/>
        <v>#DIV/0!</v>
      </c>
      <c r="Q264" s="148"/>
      <c r="R264" s="148"/>
      <c r="S264" s="148"/>
      <c r="T264" s="148"/>
      <c r="U264" s="148"/>
    </row>
    <row r="265" spans="1:24" ht="15">
      <c r="A265" s="134"/>
      <c r="B265" s="171"/>
      <c r="C265" s="147"/>
      <c r="D265" s="147"/>
      <c r="E265" s="136"/>
      <c r="F265" s="136"/>
      <c r="G265" s="136"/>
      <c r="H265" s="136"/>
      <c r="I265" s="137">
        <f t="shared" si="15"/>
        <v>0</v>
      </c>
      <c r="J265" s="138" t="e">
        <f t="shared" si="16"/>
        <v>#DIV/0!</v>
      </c>
      <c r="K265" s="138" t="e">
        <f t="shared" si="17"/>
        <v>#DIV/0!</v>
      </c>
      <c r="Q265" s="148"/>
      <c r="R265" s="148"/>
      <c r="S265" s="148"/>
      <c r="T265" s="148"/>
      <c r="U265" s="148"/>
    </row>
    <row r="266" spans="1:24" ht="15">
      <c r="A266" s="134"/>
      <c r="B266" s="172"/>
      <c r="C266" s="147"/>
      <c r="D266" s="147"/>
      <c r="E266" s="136"/>
      <c r="F266" s="136"/>
      <c r="G266" s="136"/>
      <c r="H266" s="136"/>
      <c r="I266" s="137">
        <f t="shared" si="15"/>
        <v>0</v>
      </c>
      <c r="J266" s="138" t="e">
        <f t="shared" si="16"/>
        <v>#DIV/0!</v>
      </c>
      <c r="K266" s="138" t="e">
        <f t="shared" si="17"/>
        <v>#DIV/0!</v>
      </c>
      <c r="Q266" s="148"/>
      <c r="R266" s="148"/>
      <c r="S266" s="148"/>
      <c r="T266" s="148"/>
      <c r="U266" s="148"/>
    </row>
    <row r="267" spans="1:24" ht="15">
      <c r="A267" s="134"/>
      <c r="B267" s="172"/>
      <c r="C267" s="147"/>
      <c r="D267" s="147"/>
      <c r="E267" s="136"/>
      <c r="F267" s="136"/>
      <c r="G267" s="136"/>
      <c r="H267" s="136"/>
      <c r="I267" s="137">
        <f t="shared" si="15"/>
        <v>0</v>
      </c>
      <c r="J267" s="138" t="e">
        <f t="shared" si="16"/>
        <v>#DIV/0!</v>
      </c>
      <c r="K267" s="138" t="e">
        <f t="shared" si="17"/>
        <v>#DIV/0!</v>
      </c>
      <c r="Q267" s="148"/>
      <c r="R267" s="148"/>
      <c r="S267" s="148"/>
      <c r="T267" s="148"/>
      <c r="U267" s="148"/>
    </row>
    <row r="268" spans="1:24" ht="15">
      <c r="A268" s="134"/>
      <c r="B268" s="172"/>
      <c r="C268" s="147"/>
      <c r="D268" s="147"/>
      <c r="E268" s="136"/>
      <c r="F268" s="136"/>
      <c r="G268" s="136"/>
      <c r="H268" s="136"/>
      <c r="I268" s="137">
        <f t="shared" si="15"/>
        <v>0</v>
      </c>
      <c r="J268" s="138" t="e">
        <f t="shared" si="16"/>
        <v>#DIV/0!</v>
      </c>
      <c r="K268" s="138" t="e">
        <f t="shared" si="17"/>
        <v>#DIV/0!</v>
      </c>
      <c r="Q268" s="148"/>
      <c r="R268" s="148"/>
      <c r="S268" s="148"/>
      <c r="T268" s="148"/>
      <c r="U268" s="148"/>
    </row>
    <row r="269" spans="1:24" ht="15">
      <c r="A269" s="134"/>
      <c r="B269" s="172"/>
      <c r="C269" s="147"/>
      <c r="D269" s="147"/>
      <c r="E269" s="136"/>
      <c r="F269" s="136"/>
      <c r="G269" s="136"/>
      <c r="H269" s="136"/>
      <c r="I269" s="137">
        <f t="shared" si="15"/>
        <v>0</v>
      </c>
      <c r="J269" s="138" t="e">
        <f t="shared" si="16"/>
        <v>#DIV/0!</v>
      </c>
      <c r="K269" s="138" t="e">
        <f t="shared" si="17"/>
        <v>#DIV/0!</v>
      </c>
      <c r="Q269" s="148"/>
      <c r="R269" s="148"/>
      <c r="S269" s="148"/>
      <c r="T269" s="148"/>
      <c r="U269" s="148"/>
    </row>
    <row r="270" spans="1:24" ht="15">
      <c r="A270" s="134"/>
      <c r="B270" s="172"/>
      <c r="C270" s="147"/>
      <c r="D270" s="147"/>
      <c r="E270" s="136"/>
      <c r="F270" s="136"/>
      <c r="G270" s="136"/>
      <c r="H270" s="136"/>
      <c r="I270" s="137">
        <f t="shared" si="15"/>
        <v>0</v>
      </c>
      <c r="J270" s="138" t="e">
        <f t="shared" si="16"/>
        <v>#DIV/0!</v>
      </c>
      <c r="K270" s="138" t="e">
        <f t="shared" si="17"/>
        <v>#DIV/0!</v>
      </c>
      <c r="Q270" s="148"/>
      <c r="R270" s="148"/>
      <c r="S270" s="148"/>
      <c r="T270" s="148"/>
      <c r="U270" s="148"/>
    </row>
    <row r="271" spans="1:24" ht="15">
      <c r="A271" s="134"/>
      <c r="B271" s="172"/>
      <c r="C271" s="147"/>
      <c r="D271" s="147"/>
      <c r="E271" s="136"/>
      <c r="F271" s="136"/>
      <c r="G271" s="136"/>
      <c r="H271" s="136"/>
      <c r="I271" s="137">
        <f t="shared" si="15"/>
        <v>0</v>
      </c>
      <c r="J271" s="138" t="e">
        <f t="shared" si="16"/>
        <v>#DIV/0!</v>
      </c>
      <c r="K271" s="138" t="e">
        <f t="shared" si="17"/>
        <v>#DIV/0!</v>
      </c>
      <c r="Q271" s="148"/>
      <c r="R271" s="148"/>
      <c r="S271" s="148"/>
      <c r="T271" s="148"/>
      <c r="U271" s="148"/>
    </row>
    <row r="272" spans="1:24" ht="15">
      <c r="A272" s="134"/>
      <c r="B272" s="172"/>
      <c r="C272" s="147"/>
      <c r="D272" s="147"/>
      <c r="E272" s="136"/>
      <c r="F272" s="136"/>
      <c r="G272" s="136"/>
      <c r="H272" s="136"/>
      <c r="I272" s="137">
        <f t="shared" si="15"/>
        <v>0</v>
      </c>
      <c r="J272" s="138" t="e">
        <f t="shared" si="16"/>
        <v>#DIV/0!</v>
      </c>
      <c r="K272" s="138" t="e">
        <f t="shared" si="17"/>
        <v>#DIV/0!</v>
      </c>
      <c r="Q272" s="148"/>
      <c r="R272" s="148"/>
      <c r="S272" s="148"/>
      <c r="T272" s="148"/>
      <c r="U272" s="148"/>
    </row>
    <row r="273" spans="1:21" ht="15">
      <c r="A273" s="134"/>
      <c r="B273" s="172"/>
      <c r="C273" s="147"/>
      <c r="D273" s="147"/>
      <c r="E273" s="136"/>
      <c r="F273" s="136"/>
      <c r="G273" s="136"/>
      <c r="H273" s="136"/>
      <c r="I273" s="137">
        <f t="shared" si="15"/>
        <v>0</v>
      </c>
      <c r="J273" s="138" t="e">
        <f t="shared" si="16"/>
        <v>#DIV/0!</v>
      </c>
      <c r="K273" s="138" t="e">
        <f t="shared" si="17"/>
        <v>#DIV/0!</v>
      </c>
      <c r="Q273" s="148"/>
      <c r="R273" s="148"/>
      <c r="S273" s="148"/>
      <c r="T273" s="148"/>
      <c r="U273" s="148"/>
    </row>
    <row r="274" spans="1:21" ht="15">
      <c r="A274" s="134"/>
      <c r="B274" s="172"/>
      <c r="C274" s="147"/>
      <c r="D274" s="147"/>
      <c r="E274" s="136"/>
      <c r="F274" s="136"/>
      <c r="G274" s="136"/>
      <c r="H274" s="136"/>
      <c r="I274" s="137">
        <f t="shared" si="15"/>
        <v>0</v>
      </c>
      <c r="J274" s="138" t="e">
        <f t="shared" si="16"/>
        <v>#DIV/0!</v>
      </c>
      <c r="K274" s="138" t="e">
        <f t="shared" si="17"/>
        <v>#DIV/0!</v>
      </c>
      <c r="Q274" s="148"/>
      <c r="R274" s="148"/>
      <c r="S274" s="148"/>
      <c r="T274" s="148"/>
      <c r="U274" s="148"/>
    </row>
    <row r="275" spans="1:21" ht="15">
      <c r="A275" s="134"/>
      <c r="B275"/>
      <c r="C275" s="147"/>
      <c r="D275" s="147"/>
      <c r="E275" s="136"/>
      <c r="F275" s="136"/>
      <c r="G275" s="136"/>
      <c r="H275" s="136"/>
      <c r="I275" s="137">
        <f t="shared" si="15"/>
        <v>0</v>
      </c>
      <c r="J275" s="138" t="e">
        <f t="shared" si="16"/>
        <v>#DIV/0!</v>
      </c>
      <c r="K275" s="138" t="e">
        <f t="shared" si="17"/>
        <v>#DIV/0!</v>
      </c>
      <c r="Q275" s="148"/>
      <c r="R275" s="148"/>
      <c r="S275" s="148"/>
      <c r="T275" s="148"/>
      <c r="U275" s="148"/>
    </row>
    <row r="276" spans="1:21" ht="15">
      <c r="A276" s="134"/>
      <c r="B276"/>
      <c r="C276" s="147"/>
      <c r="D276" s="147"/>
      <c r="E276" s="136"/>
      <c r="F276" s="136"/>
      <c r="G276" s="136"/>
      <c r="H276" s="136"/>
      <c r="I276" s="137">
        <f t="shared" si="15"/>
        <v>0</v>
      </c>
      <c r="J276" s="138" t="e">
        <f t="shared" si="16"/>
        <v>#DIV/0!</v>
      </c>
      <c r="K276" s="138" t="e">
        <f t="shared" si="17"/>
        <v>#DIV/0!</v>
      </c>
      <c r="Q276" s="148"/>
      <c r="R276" s="148"/>
      <c r="S276" s="148"/>
      <c r="T276" s="148"/>
      <c r="U276" s="148"/>
    </row>
    <row r="277" spans="1:21" ht="15">
      <c r="A277" s="134"/>
      <c r="B277"/>
      <c r="C277" s="147"/>
      <c r="D277" s="147"/>
      <c r="E277" s="136"/>
      <c r="F277" s="136"/>
      <c r="G277" s="136"/>
      <c r="H277" s="136"/>
      <c r="I277" s="137">
        <f t="shared" ref="I277:I305" si="18">SUM(B277:H277)</f>
        <v>0</v>
      </c>
      <c r="J277" s="138" t="e">
        <f t="shared" si="16"/>
        <v>#DIV/0!</v>
      </c>
      <c r="K277" s="138" t="e">
        <f t="shared" si="17"/>
        <v>#DIV/0!</v>
      </c>
      <c r="Q277" s="148"/>
      <c r="R277" s="148"/>
      <c r="S277" s="148"/>
      <c r="T277" s="148"/>
      <c r="U277" s="148"/>
    </row>
    <row r="278" spans="1:21" ht="15">
      <c r="A278" s="134"/>
      <c r="B278"/>
      <c r="C278" s="147"/>
      <c r="D278" s="147"/>
      <c r="E278" s="136"/>
      <c r="F278" s="136"/>
      <c r="G278" s="136"/>
      <c r="H278" s="136"/>
      <c r="I278" s="137">
        <f t="shared" si="18"/>
        <v>0</v>
      </c>
      <c r="J278" s="138" t="e">
        <f t="shared" si="16"/>
        <v>#DIV/0!</v>
      </c>
      <c r="K278" s="138" t="e">
        <f t="shared" si="17"/>
        <v>#DIV/0!</v>
      </c>
      <c r="Q278" s="148"/>
      <c r="R278" s="148"/>
      <c r="S278" s="148"/>
      <c r="T278" s="148"/>
      <c r="U278" s="148"/>
    </row>
    <row r="279" spans="1:21" ht="15">
      <c r="A279" s="134"/>
      <c r="B279"/>
      <c r="C279" s="147"/>
      <c r="D279" s="147"/>
      <c r="E279" s="136"/>
      <c r="F279" s="136"/>
      <c r="G279" s="136"/>
      <c r="H279" s="136"/>
      <c r="I279" s="137">
        <f t="shared" si="18"/>
        <v>0</v>
      </c>
      <c r="J279" s="138" t="e">
        <f t="shared" si="16"/>
        <v>#DIV/0!</v>
      </c>
      <c r="K279" s="138" t="e">
        <f t="shared" si="17"/>
        <v>#DIV/0!</v>
      </c>
      <c r="Q279" s="148"/>
      <c r="R279" s="148"/>
      <c r="S279" s="148"/>
      <c r="T279" s="148"/>
      <c r="U279" s="148"/>
    </row>
    <row r="280" spans="1:21" ht="15">
      <c r="A280" s="134"/>
      <c r="B280"/>
      <c r="C280" s="147"/>
      <c r="D280" s="147"/>
      <c r="E280" s="136"/>
      <c r="F280" s="136"/>
      <c r="G280" s="136"/>
      <c r="H280" s="136"/>
      <c r="I280" s="137">
        <f t="shared" si="18"/>
        <v>0</v>
      </c>
      <c r="J280" s="138" t="e">
        <f t="shared" si="16"/>
        <v>#DIV/0!</v>
      </c>
      <c r="K280" s="138" t="e">
        <f t="shared" si="17"/>
        <v>#DIV/0!</v>
      </c>
      <c r="Q280" s="148"/>
      <c r="R280" s="148"/>
      <c r="S280" s="148"/>
      <c r="T280" s="148"/>
      <c r="U280" s="148"/>
    </row>
    <row r="281" spans="1:21" ht="15">
      <c r="A281" s="134"/>
      <c r="B281"/>
      <c r="C281" s="147"/>
      <c r="D281" s="147"/>
      <c r="E281" s="136"/>
      <c r="F281" s="136"/>
      <c r="G281" s="136"/>
      <c r="H281" s="136"/>
      <c r="I281" s="137">
        <f t="shared" si="18"/>
        <v>0</v>
      </c>
      <c r="J281" s="138" t="e">
        <f t="shared" si="16"/>
        <v>#DIV/0!</v>
      </c>
      <c r="K281" s="138" t="e">
        <f t="shared" si="17"/>
        <v>#DIV/0!</v>
      </c>
      <c r="Q281" s="148"/>
      <c r="R281" s="148"/>
      <c r="S281" s="148"/>
      <c r="T281" s="148"/>
      <c r="U281" s="148"/>
    </row>
    <row r="282" spans="1:21" ht="15">
      <c r="A282" s="134"/>
      <c r="B282"/>
      <c r="C282" s="147"/>
      <c r="D282" s="147"/>
      <c r="E282" s="136"/>
      <c r="F282" s="136"/>
      <c r="G282" s="136"/>
      <c r="H282" s="136"/>
      <c r="I282" s="137">
        <f t="shared" si="18"/>
        <v>0</v>
      </c>
      <c r="J282" s="138" t="e">
        <f t="shared" si="16"/>
        <v>#DIV/0!</v>
      </c>
      <c r="K282" s="138" t="e">
        <f t="shared" si="17"/>
        <v>#DIV/0!</v>
      </c>
      <c r="Q282" s="148"/>
      <c r="R282" s="148"/>
      <c r="S282" s="148"/>
      <c r="T282" s="148"/>
    </row>
    <row r="283" spans="1:21" ht="15">
      <c r="A283" s="134"/>
      <c r="B283"/>
      <c r="C283" s="147"/>
      <c r="D283" s="147"/>
      <c r="E283" s="136"/>
      <c r="F283" s="136"/>
      <c r="G283" s="136"/>
      <c r="H283" s="136"/>
      <c r="I283" s="137">
        <f t="shared" si="18"/>
        <v>0</v>
      </c>
      <c r="J283" s="138" t="e">
        <f t="shared" si="16"/>
        <v>#DIV/0!</v>
      </c>
      <c r="K283" s="138" t="e">
        <f t="shared" si="17"/>
        <v>#DIV/0!</v>
      </c>
    </row>
    <row r="284" spans="1:21" ht="15">
      <c r="A284" s="134"/>
      <c r="B284"/>
      <c r="C284" s="147"/>
      <c r="D284" s="147"/>
      <c r="E284" s="136"/>
      <c r="F284" s="136"/>
      <c r="G284" s="136"/>
      <c r="H284" s="136"/>
      <c r="I284" s="137">
        <f t="shared" si="18"/>
        <v>0</v>
      </c>
      <c r="J284" s="138" t="e">
        <f t="shared" si="16"/>
        <v>#DIV/0!</v>
      </c>
      <c r="K284" s="138" t="e">
        <f t="shared" si="17"/>
        <v>#DIV/0!</v>
      </c>
    </row>
    <row r="285" spans="1:21" ht="15">
      <c r="A285" s="134"/>
      <c r="B285"/>
      <c r="C285" s="147"/>
      <c r="D285" s="147"/>
      <c r="E285" s="136"/>
      <c r="F285" s="136"/>
      <c r="G285" s="136"/>
      <c r="H285" s="136"/>
      <c r="I285" s="137">
        <f t="shared" si="18"/>
        <v>0</v>
      </c>
      <c r="J285" s="138" t="e">
        <f t="shared" si="16"/>
        <v>#DIV/0!</v>
      </c>
      <c r="K285" s="138" t="e">
        <f t="shared" si="17"/>
        <v>#DIV/0!</v>
      </c>
    </row>
    <row r="286" spans="1:21" ht="15">
      <c r="A286" s="134"/>
      <c r="B286"/>
      <c r="C286" s="147"/>
      <c r="D286" s="147"/>
      <c r="E286" s="136"/>
      <c r="F286" s="136"/>
      <c r="G286" s="136"/>
      <c r="H286" s="136"/>
      <c r="I286" s="137">
        <f t="shared" si="18"/>
        <v>0</v>
      </c>
      <c r="J286" s="138" t="e">
        <f t="shared" si="16"/>
        <v>#DIV/0!</v>
      </c>
      <c r="K286" s="138" t="e">
        <f t="shared" si="17"/>
        <v>#DIV/0!</v>
      </c>
    </row>
    <row r="287" spans="1:21" ht="15">
      <c r="A287" s="134"/>
      <c r="B287"/>
      <c r="C287" s="147"/>
      <c r="D287" s="147"/>
      <c r="E287" s="136"/>
      <c r="F287" s="136"/>
      <c r="G287" s="136"/>
      <c r="H287" s="136"/>
      <c r="I287" s="137">
        <f t="shared" si="18"/>
        <v>0</v>
      </c>
      <c r="J287" s="138" t="e">
        <f t="shared" si="16"/>
        <v>#DIV/0!</v>
      </c>
      <c r="K287" s="138" t="e">
        <f t="shared" si="17"/>
        <v>#DIV/0!</v>
      </c>
    </row>
    <row r="288" spans="1:21" ht="15">
      <c r="A288" s="134"/>
      <c r="B288"/>
      <c r="C288" s="147"/>
      <c r="D288" s="147"/>
      <c r="E288" s="136"/>
      <c r="F288" s="136"/>
      <c r="G288" s="136"/>
      <c r="H288" s="136"/>
      <c r="I288" s="137">
        <f t="shared" si="18"/>
        <v>0</v>
      </c>
      <c r="J288" s="138" t="e">
        <f t="shared" si="16"/>
        <v>#DIV/0!</v>
      </c>
      <c r="K288" s="138" t="e">
        <f t="shared" si="17"/>
        <v>#DIV/0!</v>
      </c>
    </row>
    <row r="289" spans="1:17" ht="15">
      <c r="A289" s="134"/>
      <c r="B289"/>
      <c r="C289" s="147"/>
      <c r="D289" s="147"/>
      <c r="E289" s="136"/>
      <c r="F289" s="136"/>
      <c r="G289" s="136"/>
      <c r="H289" s="136"/>
      <c r="I289" s="137">
        <f t="shared" si="18"/>
        <v>0</v>
      </c>
      <c r="J289" s="138" t="e">
        <f t="shared" si="16"/>
        <v>#DIV/0!</v>
      </c>
      <c r="K289" s="138" t="e">
        <f t="shared" si="17"/>
        <v>#DIV/0!</v>
      </c>
    </row>
    <row r="290" spans="1:17" ht="15">
      <c r="A290" s="134"/>
      <c r="B290"/>
      <c r="C290" s="147"/>
      <c r="D290" s="147"/>
      <c r="E290" s="136"/>
      <c r="F290" s="136"/>
      <c r="G290" s="136"/>
      <c r="H290" s="136"/>
      <c r="I290" s="137">
        <f t="shared" si="18"/>
        <v>0</v>
      </c>
      <c r="J290" s="138" t="e">
        <f t="shared" si="16"/>
        <v>#DIV/0!</v>
      </c>
      <c r="K290" s="138" t="e">
        <f t="shared" si="17"/>
        <v>#DIV/0!</v>
      </c>
    </row>
    <row r="291" spans="1:17" ht="15">
      <c r="A291" s="134"/>
      <c r="B291"/>
      <c r="C291" s="147"/>
      <c r="D291" s="147"/>
      <c r="E291" s="136"/>
      <c r="F291" s="136"/>
      <c r="G291" s="136"/>
      <c r="H291" s="136"/>
      <c r="I291" s="137">
        <f t="shared" si="18"/>
        <v>0</v>
      </c>
      <c r="J291" s="138" t="e">
        <f t="shared" si="16"/>
        <v>#DIV/0!</v>
      </c>
      <c r="K291" s="138" t="e">
        <f t="shared" si="17"/>
        <v>#DIV/0!</v>
      </c>
      <c r="Q291" s="149" t="s">
        <v>823</v>
      </c>
    </row>
    <row r="292" spans="1:17" ht="15">
      <c r="A292" s="134"/>
      <c r="B292"/>
      <c r="C292" s="147"/>
      <c r="D292" s="147"/>
      <c r="E292" s="136"/>
      <c r="F292" s="136"/>
      <c r="G292" s="136"/>
      <c r="H292" s="136"/>
      <c r="I292" s="137">
        <f t="shared" si="18"/>
        <v>0</v>
      </c>
      <c r="J292" s="138" t="e">
        <f t="shared" si="16"/>
        <v>#DIV/0!</v>
      </c>
      <c r="K292" s="138" t="e">
        <f t="shared" si="17"/>
        <v>#DIV/0!</v>
      </c>
      <c r="Q292" s="149" t="s">
        <v>824</v>
      </c>
    </row>
    <row r="293" spans="1:17" ht="15">
      <c r="A293" s="134"/>
      <c r="B293"/>
      <c r="C293" s="147"/>
      <c r="D293" s="147"/>
      <c r="E293" s="136"/>
      <c r="F293" s="136"/>
      <c r="G293" s="136"/>
      <c r="H293" s="136"/>
      <c r="I293" s="137">
        <f t="shared" si="18"/>
        <v>0</v>
      </c>
      <c r="J293" s="138" t="e">
        <f t="shared" si="16"/>
        <v>#DIV/0!</v>
      </c>
      <c r="K293" s="138" t="e">
        <f t="shared" si="17"/>
        <v>#DIV/0!</v>
      </c>
    </row>
    <row r="294" spans="1:17" ht="15">
      <c r="A294" s="134"/>
      <c r="B294"/>
      <c r="C294" s="147"/>
      <c r="D294" s="147"/>
      <c r="E294" s="136"/>
      <c r="F294" s="136"/>
      <c r="G294" s="136"/>
      <c r="H294" s="136"/>
      <c r="I294" s="137">
        <f t="shared" si="18"/>
        <v>0</v>
      </c>
      <c r="J294" s="138" t="e">
        <f t="shared" si="16"/>
        <v>#DIV/0!</v>
      </c>
      <c r="K294" s="138" t="e">
        <f t="shared" si="17"/>
        <v>#DIV/0!</v>
      </c>
    </row>
    <row r="295" spans="1:17" ht="15">
      <c r="A295" s="134"/>
      <c r="B295"/>
      <c r="C295" s="147"/>
      <c r="D295" s="147"/>
      <c r="E295" s="136"/>
      <c r="F295" s="136"/>
      <c r="G295" s="136"/>
      <c r="H295" s="136"/>
      <c r="I295" s="137">
        <f t="shared" si="18"/>
        <v>0</v>
      </c>
      <c r="J295" s="138" t="e">
        <f t="shared" si="16"/>
        <v>#DIV/0!</v>
      </c>
      <c r="K295" s="138" t="e">
        <f t="shared" si="17"/>
        <v>#DIV/0!</v>
      </c>
    </row>
    <row r="296" spans="1:17" ht="15">
      <c r="A296" s="134"/>
      <c r="B296"/>
      <c r="C296" s="147"/>
      <c r="D296" s="147"/>
      <c r="E296" s="136"/>
      <c r="F296" s="136"/>
      <c r="G296" s="136"/>
      <c r="H296" s="136"/>
      <c r="I296" s="137">
        <f t="shared" si="18"/>
        <v>0</v>
      </c>
      <c r="J296" s="138" t="e">
        <f t="shared" si="16"/>
        <v>#DIV/0!</v>
      </c>
      <c r="K296" s="138" t="e">
        <f t="shared" si="17"/>
        <v>#DIV/0!</v>
      </c>
    </row>
    <row r="297" spans="1:17" ht="15">
      <c r="A297" s="134"/>
      <c r="B297"/>
      <c r="C297" s="147"/>
      <c r="D297" s="147"/>
      <c r="E297" s="136"/>
      <c r="F297" s="136"/>
      <c r="G297" s="136"/>
      <c r="H297" s="136"/>
      <c r="I297" s="137">
        <f t="shared" si="18"/>
        <v>0</v>
      </c>
      <c r="J297" s="138" t="e">
        <f t="shared" si="16"/>
        <v>#DIV/0!</v>
      </c>
      <c r="K297" s="138" t="e">
        <f t="shared" si="17"/>
        <v>#DIV/0!</v>
      </c>
    </row>
    <row r="298" spans="1:17" ht="15">
      <c r="A298" s="134"/>
      <c r="B298"/>
      <c r="C298" s="147"/>
      <c r="D298" s="147"/>
      <c r="E298" s="136"/>
      <c r="F298" s="136"/>
      <c r="G298" s="136"/>
      <c r="H298" s="136"/>
      <c r="I298" s="137">
        <f t="shared" si="18"/>
        <v>0</v>
      </c>
      <c r="J298" s="138" t="e">
        <f t="shared" si="16"/>
        <v>#DIV/0!</v>
      </c>
      <c r="K298" s="138" t="e">
        <f t="shared" si="17"/>
        <v>#DIV/0!</v>
      </c>
    </row>
    <row r="299" spans="1:17" ht="15">
      <c r="A299" s="134"/>
      <c r="B299" s="147"/>
      <c r="C299" s="147"/>
      <c r="D299" s="147"/>
      <c r="E299" s="136"/>
      <c r="F299" s="136"/>
      <c r="G299" s="136"/>
      <c r="H299" s="136"/>
      <c r="I299" s="137">
        <f t="shared" si="18"/>
        <v>0</v>
      </c>
      <c r="J299" s="138" t="e">
        <f t="shared" si="16"/>
        <v>#DIV/0!</v>
      </c>
      <c r="K299" s="138" t="e">
        <f t="shared" si="17"/>
        <v>#DIV/0!</v>
      </c>
    </row>
    <row r="300" spans="1:17" ht="15">
      <c r="A300" s="134"/>
      <c r="B300" s="147"/>
      <c r="C300" s="147"/>
      <c r="D300" s="147"/>
      <c r="E300" s="136"/>
      <c r="F300" s="136"/>
      <c r="G300" s="136"/>
      <c r="H300" s="136"/>
      <c r="I300" s="137">
        <f t="shared" si="18"/>
        <v>0</v>
      </c>
      <c r="J300" s="138" t="e">
        <f t="shared" si="16"/>
        <v>#DIV/0!</v>
      </c>
      <c r="K300" s="138" t="e">
        <f t="shared" si="17"/>
        <v>#DIV/0!</v>
      </c>
    </row>
    <row r="301" spans="1:17" ht="15">
      <c r="A301" s="134"/>
      <c r="B301" s="147"/>
      <c r="C301" s="147"/>
      <c r="D301" s="147"/>
      <c r="E301" s="136"/>
      <c r="F301" s="136"/>
      <c r="G301" s="136"/>
      <c r="H301" s="136"/>
      <c r="I301" s="137">
        <f t="shared" si="18"/>
        <v>0</v>
      </c>
      <c r="J301" s="138" t="e">
        <f t="shared" si="16"/>
        <v>#DIV/0!</v>
      </c>
      <c r="K301" s="138" t="e">
        <f t="shared" si="17"/>
        <v>#DIV/0!</v>
      </c>
    </row>
    <row r="302" spans="1:17" ht="15">
      <c r="A302" s="134"/>
      <c r="B302" s="147"/>
      <c r="C302" s="147"/>
      <c r="D302" s="147"/>
      <c r="E302" s="136"/>
      <c r="F302" s="136"/>
      <c r="G302" s="136"/>
      <c r="H302" s="136"/>
      <c r="I302" s="137">
        <f t="shared" si="18"/>
        <v>0</v>
      </c>
      <c r="J302" s="138" t="e">
        <f t="shared" si="16"/>
        <v>#DIV/0!</v>
      </c>
      <c r="K302" s="138" t="e">
        <f t="shared" si="17"/>
        <v>#DIV/0!</v>
      </c>
    </row>
    <row r="303" spans="1:17" ht="15">
      <c r="A303" s="134"/>
      <c r="B303" s="147"/>
      <c r="C303" s="147"/>
      <c r="D303" s="147"/>
      <c r="E303" s="136"/>
      <c r="F303" s="136"/>
      <c r="G303" s="136"/>
      <c r="H303" s="136"/>
      <c r="I303" s="137">
        <f t="shared" si="18"/>
        <v>0</v>
      </c>
      <c r="J303" s="138" t="e">
        <f t="shared" si="16"/>
        <v>#DIV/0!</v>
      </c>
      <c r="K303" s="138" t="e">
        <f t="shared" si="17"/>
        <v>#DIV/0!</v>
      </c>
    </row>
    <row r="304" spans="1:17" ht="15">
      <c r="A304" s="134"/>
      <c r="B304" s="147"/>
      <c r="C304" s="147"/>
      <c r="D304" s="147"/>
      <c r="E304" s="136"/>
      <c r="F304" s="136"/>
      <c r="G304" s="136"/>
      <c r="H304" s="136"/>
      <c r="I304" s="137">
        <f t="shared" si="18"/>
        <v>0</v>
      </c>
      <c r="J304" s="138" t="e">
        <f t="shared" si="16"/>
        <v>#DIV/0!</v>
      </c>
      <c r="K304" s="138" t="e">
        <f t="shared" si="17"/>
        <v>#DIV/0!</v>
      </c>
    </row>
    <row r="305" spans="1:11" ht="15">
      <c r="A305" s="134"/>
      <c r="B305" s="147"/>
      <c r="C305" s="147"/>
      <c r="D305" s="147"/>
      <c r="E305" s="136"/>
      <c r="F305" s="136"/>
      <c r="G305" s="136"/>
      <c r="H305" s="136"/>
      <c r="I305" s="137">
        <f t="shared" si="18"/>
        <v>0</v>
      </c>
      <c r="J305" s="138" t="e">
        <f t="shared" si="16"/>
        <v>#DIV/0!</v>
      </c>
      <c r="K305" s="138" t="e">
        <f t="shared" si="17"/>
        <v>#DIV/0!</v>
      </c>
    </row>
    <row r="306" spans="1:11">
      <c r="A306" s="150" t="s">
        <v>825</v>
      </c>
      <c r="B306" s="151">
        <f>SUM(B245:B305)</f>
        <v>46.713668785668681</v>
      </c>
      <c r="C306" s="151">
        <f>SUM(C245:C305)</f>
        <v>51.532853936859603</v>
      </c>
      <c r="D306" s="151">
        <f>SUM(D245:D305)</f>
        <v>49.022373192970655</v>
      </c>
      <c r="E306" s="151">
        <f t="shared" ref="E306:I306" si="19">SUM(E245:E305)</f>
        <v>0</v>
      </c>
      <c r="F306" s="151">
        <f t="shared" si="19"/>
        <v>0</v>
      </c>
      <c r="G306" s="151">
        <f t="shared" si="19"/>
        <v>0</v>
      </c>
      <c r="H306" s="151">
        <f t="shared" si="19"/>
        <v>0</v>
      </c>
      <c r="I306" s="151">
        <f t="shared" si="19"/>
        <v>147.26889591549894</v>
      </c>
      <c r="J306" s="126"/>
    </row>
  </sheetData>
  <protectedRanges>
    <protectedRange sqref="H13:H73 H90:H150 H167:H227 H245:H305" name="values_3"/>
    <protectedRange sqref="E31:G73 E108:G150 E185:G227 E263:G305" name="values_1_1"/>
  </protectedRanges>
  <mergeCells count="12">
    <mergeCell ref="D8:E8"/>
    <mergeCell ref="D9:E9"/>
    <mergeCell ref="D10:E10"/>
    <mergeCell ref="D85:E85"/>
    <mergeCell ref="D86:E86"/>
    <mergeCell ref="D241:E241"/>
    <mergeCell ref="D242:E242"/>
    <mergeCell ref="D87:E87"/>
    <mergeCell ref="D162:E162"/>
    <mergeCell ref="D163:E163"/>
    <mergeCell ref="D164:E164"/>
    <mergeCell ref="D240:E24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X305"/>
  <sheetViews>
    <sheetView topLeftCell="A234" workbookViewId="0">
      <selection activeCell="J255" sqref="J255"/>
    </sheetView>
  </sheetViews>
  <sheetFormatPr defaultRowHeight="12.75"/>
  <cols>
    <col min="1" max="1" width="10.7109375" style="107" bestFit="1" customWidth="1"/>
    <col min="2" max="2" width="18.7109375" style="107" bestFit="1" customWidth="1"/>
    <col min="3" max="3" width="14.42578125" style="107" customWidth="1"/>
    <col min="4" max="5" width="11" style="107" customWidth="1"/>
    <col min="6" max="6" width="15" style="107" customWidth="1"/>
    <col min="7" max="7" width="11" style="107" customWidth="1"/>
    <col min="8" max="8" width="12.7109375" style="107" customWidth="1"/>
    <col min="9" max="9" width="12.85546875" style="107" customWidth="1"/>
    <col min="10" max="10" width="15" style="107" customWidth="1"/>
    <col min="11" max="11" width="12.28515625" style="107" customWidth="1"/>
    <col min="12" max="13" width="9.140625" style="107" customWidth="1"/>
    <col min="14" max="14" width="9.140625" style="107"/>
    <col min="15" max="15" width="15.28515625" style="107" customWidth="1"/>
    <col min="16" max="16" width="9.28515625" style="107" bestFit="1" customWidth="1"/>
    <col min="17" max="246" width="9.140625" style="107"/>
    <col min="247" max="247" width="15.42578125" style="107" customWidth="1"/>
    <col min="248" max="248" width="14.42578125" style="107" customWidth="1"/>
    <col min="249" max="250" width="11" style="107" customWidth="1"/>
    <col min="251" max="251" width="15" style="107" customWidth="1"/>
    <col min="252" max="252" width="11" style="107" customWidth="1"/>
    <col min="253" max="253" width="12.7109375" style="107" customWidth="1"/>
    <col min="254" max="254" width="12.85546875" style="107" customWidth="1"/>
    <col min="255" max="255" width="13.42578125" style="107" customWidth="1"/>
    <col min="256" max="259" width="9.140625" style="107"/>
    <col min="260" max="260" width="15.28515625" style="107" customWidth="1"/>
    <col min="261" max="261" width="9.28515625" style="107" bestFit="1" customWidth="1"/>
    <col min="262" max="262" width="9.140625" style="107"/>
    <col min="263" max="263" width="12.7109375" style="107" customWidth="1"/>
    <col min="264" max="502" width="9.140625" style="107"/>
    <col min="503" max="503" width="15.42578125" style="107" customWidth="1"/>
    <col min="504" max="504" width="14.42578125" style="107" customWidth="1"/>
    <col min="505" max="506" width="11" style="107" customWidth="1"/>
    <col min="507" max="507" width="15" style="107" customWidth="1"/>
    <col min="508" max="508" width="11" style="107" customWidth="1"/>
    <col min="509" max="509" width="12.7109375" style="107" customWidth="1"/>
    <col min="510" max="510" width="12.85546875" style="107" customWidth="1"/>
    <col min="511" max="511" width="13.42578125" style="107" customWidth="1"/>
    <col min="512" max="515" width="9.140625" style="107"/>
    <col min="516" max="516" width="15.28515625" style="107" customWidth="1"/>
    <col min="517" max="517" width="9.28515625" style="107" bestFit="1" customWidth="1"/>
    <col min="518" max="518" width="9.140625" style="107"/>
    <col min="519" max="519" width="12.7109375" style="107" customWidth="1"/>
    <col min="520" max="758" width="9.140625" style="107"/>
    <col min="759" max="759" width="15.42578125" style="107" customWidth="1"/>
    <col min="760" max="760" width="14.42578125" style="107" customWidth="1"/>
    <col min="761" max="762" width="11" style="107" customWidth="1"/>
    <col min="763" max="763" width="15" style="107" customWidth="1"/>
    <col min="764" max="764" width="11" style="107" customWidth="1"/>
    <col min="765" max="765" width="12.7109375" style="107" customWidth="1"/>
    <col min="766" max="766" width="12.85546875" style="107" customWidth="1"/>
    <col min="767" max="767" width="13.42578125" style="107" customWidth="1"/>
    <col min="768" max="771" width="9.140625" style="107"/>
    <col min="772" max="772" width="15.28515625" style="107" customWidth="1"/>
    <col min="773" max="773" width="9.28515625" style="107" bestFit="1" customWidth="1"/>
    <col min="774" max="774" width="9.140625" style="107"/>
    <col min="775" max="775" width="12.7109375" style="107" customWidth="1"/>
    <col min="776" max="1014" width="9.140625" style="107"/>
    <col min="1015" max="1015" width="15.42578125" style="107" customWidth="1"/>
    <col min="1016" max="1016" width="14.42578125" style="107" customWidth="1"/>
    <col min="1017" max="1018" width="11" style="107" customWidth="1"/>
    <col min="1019" max="1019" width="15" style="107" customWidth="1"/>
    <col min="1020" max="1020" width="11" style="107" customWidth="1"/>
    <col min="1021" max="1021" width="12.7109375" style="107" customWidth="1"/>
    <col min="1022" max="1022" width="12.85546875" style="107" customWidth="1"/>
    <col min="1023" max="1023" width="13.42578125" style="107" customWidth="1"/>
    <col min="1024" max="1027" width="9.140625" style="107"/>
    <col min="1028" max="1028" width="15.28515625" style="107" customWidth="1"/>
    <col min="1029" max="1029" width="9.28515625" style="107" bestFit="1" customWidth="1"/>
    <col min="1030" max="1030" width="9.140625" style="107"/>
    <col min="1031" max="1031" width="12.7109375" style="107" customWidth="1"/>
    <col min="1032" max="1270" width="9.140625" style="107"/>
    <col min="1271" max="1271" width="15.42578125" style="107" customWidth="1"/>
    <col min="1272" max="1272" width="14.42578125" style="107" customWidth="1"/>
    <col min="1273" max="1274" width="11" style="107" customWidth="1"/>
    <col min="1275" max="1275" width="15" style="107" customWidth="1"/>
    <col min="1276" max="1276" width="11" style="107" customWidth="1"/>
    <col min="1277" max="1277" width="12.7109375" style="107" customWidth="1"/>
    <col min="1278" max="1278" width="12.85546875" style="107" customWidth="1"/>
    <col min="1279" max="1279" width="13.42578125" style="107" customWidth="1"/>
    <col min="1280" max="1283" width="9.140625" style="107"/>
    <col min="1284" max="1284" width="15.28515625" style="107" customWidth="1"/>
    <col min="1285" max="1285" width="9.28515625" style="107" bestFit="1" customWidth="1"/>
    <col min="1286" max="1286" width="9.140625" style="107"/>
    <col min="1287" max="1287" width="12.7109375" style="107" customWidth="1"/>
    <col min="1288" max="1526" width="9.140625" style="107"/>
    <col min="1527" max="1527" width="15.42578125" style="107" customWidth="1"/>
    <col min="1528" max="1528" width="14.42578125" style="107" customWidth="1"/>
    <col min="1529" max="1530" width="11" style="107" customWidth="1"/>
    <col min="1531" max="1531" width="15" style="107" customWidth="1"/>
    <col min="1532" max="1532" width="11" style="107" customWidth="1"/>
    <col min="1533" max="1533" width="12.7109375" style="107" customWidth="1"/>
    <col min="1534" max="1534" width="12.85546875" style="107" customWidth="1"/>
    <col min="1535" max="1535" width="13.42578125" style="107" customWidth="1"/>
    <col min="1536" max="1539" width="9.140625" style="107"/>
    <col min="1540" max="1540" width="15.28515625" style="107" customWidth="1"/>
    <col min="1541" max="1541" width="9.28515625" style="107" bestFit="1" customWidth="1"/>
    <col min="1542" max="1542" width="9.140625" style="107"/>
    <col min="1543" max="1543" width="12.7109375" style="107" customWidth="1"/>
    <col min="1544" max="1782" width="9.140625" style="107"/>
    <col min="1783" max="1783" width="15.42578125" style="107" customWidth="1"/>
    <col min="1784" max="1784" width="14.42578125" style="107" customWidth="1"/>
    <col min="1785" max="1786" width="11" style="107" customWidth="1"/>
    <col min="1787" max="1787" width="15" style="107" customWidth="1"/>
    <col min="1788" max="1788" width="11" style="107" customWidth="1"/>
    <col min="1789" max="1789" width="12.7109375" style="107" customWidth="1"/>
    <col min="1790" max="1790" width="12.85546875" style="107" customWidth="1"/>
    <col min="1791" max="1791" width="13.42578125" style="107" customWidth="1"/>
    <col min="1792" max="1795" width="9.140625" style="107"/>
    <col min="1796" max="1796" width="15.28515625" style="107" customWidth="1"/>
    <col min="1797" max="1797" width="9.28515625" style="107" bestFit="1" customWidth="1"/>
    <col min="1798" max="1798" width="9.140625" style="107"/>
    <col min="1799" max="1799" width="12.7109375" style="107" customWidth="1"/>
    <col min="1800" max="2038" width="9.140625" style="107"/>
    <col min="2039" max="2039" width="15.42578125" style="107" customWidth="1"/>
    <col min="2040" max="2040" width="14.42578125" style="107" customWidth="1"/>
    <col min="2041" max="2042" width="11" style="107" customWidth="1"/>
    <col min="2043" max="2043" width="15" style="107" customWidth="1"/>
    <col min="2044" max="2044" width="11" style="107" customWidth="1"/>
    <col min="2045" max="2045" width="12.7109375" style="107" customWidth="1"/>
    <col min="2046" max="2046" width="12.85546875" style="107" customWidth="1"/>
    <col min="2047" max="2047" width="13.42578125" style="107" customWidth="1"/>
    <col min="2048" max="2051" width="9.140625" style="107"/>
    <col min="2052" max="2052" width="15.28515625" style="107" customWidth="1"/>
    <col min="2053" max="2053" width="9.28515625" style="107" bestFit="1" customWidth="1"/>
    <col min="2054" max="2054" width="9.140625" style="107"/>
    <col min="2055" max="2055" width="12.7109375" style="107" customWidth="1"/>
    <col min="2056" max="2294" width="9.140625" style="107"/>
    <col min="2295" max="2295" width="15.42578125" style="107" customWidth="1"/>
    <col min="2296" max="2296" width="14.42578125" style="107" customWidth="1"/>
    <col min="2297" max="2298" width="11" style="107" customWidth="1"/>
    <col min="2299" max="2299" width="15" style="107" customWidth="1"/>
    <col min="2300" max="2300" width="11" style="107" customWidth="1"/>
    <col min="2301" max="2301" width="12.7109375" style="107" customWidth="1"/>
    <col min="2302" max="2302" width="12.85546875" style="107" customWidth="1"/>
    <col min="2303" max="2303" width="13.42578125" style="107" customWidth="1"/>
    <col min="2304" max="2307" width="9.140625" style="107"/>
    <col min="2308" max="2308" width="15.28515625" style="107" customWidth="1"/>
    <col min="2309" max="2309" width="9.28515625" style="107" bestFit="1" customWidth="1"/>
    <col min="2310" max="2310" width="9.140625" style="107"/>
    <col min="2311" max="2311" width="12.7109375" style="107" customWidth="1"/>
    <col min="2312" max="2550" width="9.140625" style="107"/>
    <col min="2551" max="2551" width="15.42578125" style="107" customWidth="1"/>
    <col min="2552" max="2552" width="14.42578125" style="107" customWidth="1"/>
    <col min="2553" max="2554" width="11" style="107" customWidth="1"/>
    <col min="2555" max="2555" width="15" style="107" customWidth="1"/>
    <col min="2556" max="2556" width="11" style="107" customWidth="1"/>
    <col min="2557" max="2557" width="12.7109375" style="107" customWidth="1"/>
    <col min="2558" max="2558" width="12.85546875" style="107" customWidth="1"/>
    <col min="2559" max="2559" width="13.42578125" style="107" customWidth="1"/>
    <col min="2560" max="2563" width="9.140625" style="107"/>
    <col min="2564" max="2564" width="15.28515625" style="107" customWidth="1"/>
    <col min="2565" max="2565" width="9.28515625" style="107" bestFit="1" customWidth="1"/>
    <col min="2566" max="2566" width="9.140625" style="107"/>
    <col min="2567" max="2567" width="12.7109375" style="107" customWidth="1"/>
    <col min="2568" max="2806" width="9.140625" style="107"/>
    <col min="2807" max="2807" width="15.42578125" style="107" customWidth="1"/>
    <col min="2808" max="2808" width="14.42578125" style="107" customWidth="1"/>
    <col min="2809" max="2810" width="11" style="107" customWidth="1"/>
    <col min="2811" max="2811" width="15" style="107" customWidth="1"/>
    <col min="2812" max="2812" width="11" style="107" customWidth="1"/>
    <col min="2813" max="2813" width="12.7109375" style="107" customWidth="1"/>
    <col min="2814" max="2814" width="12.85546875" style="107" customWidth="1"/>
    <col min="2815" max="2815" width="13.42578125" style="107" customWidth="1"/>
    <col min="2816" max="2819" width="9.140625" style="107"/>
    <col min="2820" max="2820" width="15.28515625" style="107" customWidth="1"/>
    <col min="2821" max="2821" width="9.28515625" style="107" bestFit="1" customWidth="1"/>
    <col min="2822" max="2822" width="9.140625" style="107"/>
    <col min="2823" max="2823" width="12.7109375" style="107" customWidth="1"/>
    <col min="2824" max="3062" width="9.140625" style="107"/>
    <col min="3063" max="3063" width="15.42578125" style="107" customWidth="1"/>
    <col min="3064" max="3064" width="14.42578125" style="107" customWidth="1"/>
    <col min="3065" max="3066" width="11" style="107" customWidth="1"/>
    <col min="3067" max="3067" width="15" style="107" customWidth="1"/>
    <col min="3068" max="3068" width="11" style="107" customWidth="1"/>
    <col min="3069" max="3069" width="12.7109375" style="107" customWidth="1"/>
    <col min="3070" max="3070" width="12.85546875" style="107" customWidth="1"/>
    <col min="3071" max="3071" width="13.42578125" style="107" customWidth="1"/>
    <col min="3072" max="3075" width="9.140625" style="107"/>
    <col min="3076" max="3076" width="15.28515625" style="107" customWidth="1"/>
    <col min="3077" max="3077" width="9.28515625" style="107" bestFit="1" customWidth="1"/>
    <col min="3078" max="3078" width="9.140625" style="107"/>
    <col min="3079" max="3079" width="12.7109375" style="107" customWidth="1"/>
    <col min="3080" max="3318" width="9.140625" style="107"/>
    <col min="3319" max="3319" width="15.42578125" style="107" customWidth="1"/>
    <col min="3320" max="3320" width="14.42578125" style="107" customWidth="1"/>
    <col min="3321" max="3322" width="11" style="107" customWidth="1"/>
    <col min="3323" max="3323" width="15" style="107" customWidth="1"/>
    <col min="3324" max="3324" width="11" style="107" customWidth="1"/>
    <col min="3325" max="3325" width="12.7109375" style="107" customWidth="1"/>
    <col min="3326" max="3326" width="12.85546875" style="107" customWidth="1"/>
    <col min="3327" max="3327" width="13.42578125" style="107" customWidth="1"/>
    <col min="3328" max="3331" width="9.140625" style="107"/>
    <col min="3332" max="3332" width="15.28515625" style="107" customWidth="1"/>
    <col min="3333" max="3333" width="9.28515625" style="107" bestFit="1" customWidth="1"/>
    <col min="3334" max="3334" width="9.140625" style="107"/>
    <col min="3335" max="3335" width="12.7109375" style="107" customWidth="1"/>
    <col min="3336" max="3574" width="9.140625" style="107"/>
    <col min="3575" max="3575" width="15.42578125" style="107" customWidth="1"/>
    <col min="3576" max="3576" width="14.42578125" style="107" customWidth="1"/>
    <col min="3577" max="3578" width="11" style="107" customWidth="1"/>
    <col min="3579" max="3579" width="15" style="107" customWidth="1"/>
    <col min="3580" max="3580" width="11" style="107" customWidth="1"/>
    <col min="3581" max="3581" width="12.7109375" style="107" customWidth="1"/>
    <col min="3582" max="3582" width="12.85546875" style="107" customWidth="1"/>
    <col min="3583" max="3583" width="13.42578125" style="107" customWidth="1"/>
    <col min="3584" max="3587" width="9.140625" style="107"/>
    <col min="3588" max="3588" width="15.28515625" style="107" customWidth="1"/>
    <col min="3589" max="3589" width="9.28515625" style="107" bestFit="1" customWidth="1"/>
    <col min="3590" max="3590" width="9.140625" style="107"/>
    <col min="3591" max="3591" width="12.7109375" style="107" customWidth="1"/>
    <col min="3592" max="3830" width="9.140625" style="107"/>
    <col min="3831" max="3831" width="15.42578125" style="107" customWidth="1"/>
    <col min="3832" max="3832" width="14.42578125" style="107" customWidth="1"/>
    <col min="3833" max="3834" width="11" style="107" customWidth="1"/>
    <col min="3835" max="3835" width="15" style="107" customWidth="1"/>
    <col min="3836" max="3836" width="11" style="107" customWidth="1"/>
    <col min="3837" max="3837" width="12.7109375" style="107" customWidth="1"/>
    <col min="3838" max="3838" width="12.85546875" style="107" customWidth="1"/>
    <col min="3839" max="3839" width="13.42578125" style="107" customWidth="1"/>
    <col min="3840" max="3843" width="9.140625" style="107"/>
    <col min="3844" max="3844" width="15.28515625" style="107" customWidth="1"/>
    <col min="3845" max="3845" width="9.28515625" style="107" bestFit="1" customWidth="1"/>
    <col min="3846" max="3846" width="9.140625" style="107"/>
    <col min="3847" max="3847" width="12.7109375" style="107" customWidth="1"/>
    <col min="3848" max="4086" width="9.140625" style="107"/>
    <col min="4087" max="4087" width="15.42578125" style="107" customWidth="1"/>
    <col min="4088" max="4088" width="14.42578125" style="107" customWidth="1"/>
    <col min="4089" max="4090" width="11" style="107" customWidth="1"/>
    <col min="4091" max="4091" width="15" style="107" customWidth="1"/>
    <col min="4092" max="4092" width="11" style="107" customWidth="1"/>
    <col min="4093" max="4093" width="12.7109375" style="107" customWidth="1"/>
    <col min="4094" max="4094" width="12.85546875" style="107" customWidth="1"/>
    <col min="4095" max="4095" width="13.42578125" style="107" customWidth="1"/>
    <col min="4096" max="4099" width="9.140625" style="107"/>
    <col min="4100" max="4100" width="15.28515625" style="107" customWidth="1"/>
    <col min="4101" max="4101" width="9.28515625" style="107" bestFit="1" customWidth="1"/>
    <col min="4102" max="4102" width="9.140625" style="107"/>
    <col min="4103" max="4103" width="12.7109375" style="107" customWidth="1"/>
    <col min="4104" max="4342" width="9.140625" style="107"/>
    <col min="4343" max="4343" width="15.42578125" style="107" customWidth="1"/>
    <col min="4344" max="4344" width="14.42578125" style="107" customWidth="1"/>
    <col min="4345" max="4346" width="11" style="107" customWidth="1"/>
    <col min="4347" max="4347" width="15" style="107" customWidth="1"/>
    <col min="4348" max="4348" width="11" style="107" customWidth="1"/>
    <col min="4349" max="4349" width="12.7109375" style="107" customWidth="1"/>
    <col min="4350" max="4350" width="12.85546875" style="107" customWidth="1"/>
    <col min="4351" max="4351" width="13.42578125" style="107" customWidth="1"/>
    <col min="4352" max="4355" width="9.140625" style="107"/>
    <col min="4356" max="4356" width="15.28515625" style="107" customWidth="1"/>
    <col min="4357" max="4357" width="9.28515625" style="107" bestFit="1" customWidth="1"/>
    <col min="4358" max="4358" width="9.140625" style="107"/>
    <col min="4359" max="4359" width="12.7109375" style="107" customWidth="1"/>
    <col min="4360" max="4598" width="9.140625" style="107"/>
    <col min="4599" max="4599" width="15.42578125" style="107" customWidth="1"/>
    <col min="4600" max="4600" width="14.42578125" style="107" customWidth="1"/>
    <col min="4601" max="4602" width="11" style="107" customWidth="1"/>
    <col min="4603" max="4603" width="15" style="107" customWidth="1"/>
    <col min="4604" max="4604" width="11" style="107" customWidth="1"/>
    <col min="4605" max="4605" width="12.7109375" style="107" customWidth="1"/>
    <col min="4606" max="4606" width="12.85546875" style="107" customWidth="1"/>
    <col min="4607" max="4607" width="13.42578125" style="107" customWidth="1"/>
    <col min="4608" max="4611" width="9.140625" style="107"/>
    <col min="4612" max="4612" width="15.28515625" style="107" customWidth="1"/>
    <col min="4613" max="4613" width="9.28515625" style="107" bestFit="1" customWidth="1"/>
    <col min="4614" max="4614" width="9.140625" style="107"/>
    <col min="4615" max="4615" width="12.7109375" style="107" customWidth="1"/>
    <col min="4616" max="4854" width="9.140625" style="107"/>
    <col min="4855" max="4855" width="15.42578125" style="107" customWidth="1"/>
    <col min="4856" max="4856" width="14.42578125" style="107" customWidth="1"/>
    <col min="4857" max="4858" width="11" style="107" customWidth="1"/>
    <col min="4859" max="4859" width="15" style="107" customWidth="1"/>
    <col min="4860" max="4860" width="11" style="107" customWidth="1"/>
    <col min="4861" max="4861" width="12.7109375" style="107" customWidth="1"/>
    <col min="4862" max="4862" width="12.85546875" style="107" customWidth="1"/>
    <col min="4863" max="4863" width="13.42578125" style="107" customWidth="1"/>
    <col min="4864" max="4867" width="9.140625" style="107"/>
    <col min="4868" max="4868" width="15.28515625" style="107" customWidth="1"/>
    <col min="4869" max="4869" width="9.28515625" style="107" bestFit="1" customWidth="1"/>
    <col min="4870" max="4870" width="9.140625" style="107"/>
    <col min="4871" max="4871" width="12.7109375" style="107" customWidth="1"/>
    <col min="4872" max="5110" width="9.140625" style="107"/>
    <col min="5111" max="5111" width="15.42578125" style="107" customWidth="1"/>
    <col min="5112" max="5112" width="14.42578125" style="107" customWidth="1"/>
    <col min="5113" max="5114" width="11" style="107" customWidth="1"/>
    <col min="5115" max="5115" width="15" style="107" customWidth="1"/>
    <col min="5116" max="5116" width="11" style="107" customWidth="1"/>
    <col min="5117" max="5117" width="12.7109375" style="107" customWidth="1"/>
    <col min="5118" max="5118" width="12.85546875" style="107" customWidth="1"/>
    <col min="5119" max="5119" width="13.42578125" style="107" customWidth="1"/>
    <col min="5120" max="5123" width="9.140625" style="107"/>
    <col min="5124" max="5124" width="15.28515625" style="107" customWidth="1"/>
    <col min="5125" max="5125" width="9.28515625" style="107" bestFit="1" customWidth="1"/>
    <col min="5126" max="5126" width="9.140625" style="107"/>
    <col min="5127" max="5127" width="12.7109375" style="107" customWidth="1"/>
    <col min="5128" max="5366" width="9.140625" style="107"/>
    <col min="5367" max="5367" width="15.42578125" style="107" customWidth="1"/>
    <col min="5368" max="5368" width="14.42578125" style="107" customWidth="1"/>
    <col min="5369" max="5370" width="11" style="107" customWidth="1"/>
    <col min="5371" max="5371" width="15" style="107" customWidth="1"/>
    <col min="5372" max="5372" width="11" style="107" customWidth="1"/>
    <col min="5373" max="5373" width="12.7109375" style="107" customWidth="1"/>
    <col min="5374" max="5374" width="12.85546875" style="107" customWidth="1"/>
    <col min="5375" max="5375" width="13.42578125" style="107" customWidth="1"/>
    <col min="5376" max="5379" width="9.140625" style="107"/>
    <col min="5380" max="5380" width="15.28515625" style="107" customWidth="1"/>
    <col min="5381" max="5381" width="9.28515625" style="107" bestFit="1" customWidth="1"/>
    <col min="5382" max="5382" width="9.140625" style="107"/>
    <col min="5383" max="5383" width="12.7109375" style="107" customWidth="1"/>
    <col min="5384" max="5622" width="9.140625" style="107"/>
    <col min="5623" max="5623" width="15.42578125" style="107" customWidth="1"/>
    <col min="5624" max="5624" width="14.42578125" style="107" customWidth="1"/>
    <col min="5625" max="5626" width="11" style="107" customWidth="1"/>
    <col min="5627" max="5627" width="15" style="107" customWidth="1"/>
    <col min="5628" max="5628" width="11" style="107" customWidth="1"/>
    <col min="5629" max="5629" width="12.7109375" style="107" customWidth="1"/>
    <col min="5630" max="5630" width="12.85546875" style="107" customWidth="1"/>
    <col min="5631" max="5631" width="13.42578125" style="107" customWidth="1"/>
    <col min="5632" max="5635" width="9.140625" style="107"/>
    <col min="5636" max="5636" width="15.28515625" style="107" customWidth="1"/>
    <col min="5637" max="5637" width="9.28515625" style="107" bestFit="1" customWidth="1"/>
    <col min="5638" max="5638" width="9.140625" style="107"/>
    <col min="5639" max="5639" width="12.7109375" style="107" customWidth="1"/>
    <col min="5640" max="5878" width="9.140625" style="107"/>
    <col min="5879" max="5879" width="15.42578125" style="107" customWidth="1"/>
    <col min="5880" max="5880" width="14.42578125" style="107" customWidth="1"/>
    <col min="5881" max="5882" width="11" style="107" customWidth="1"/>
    <col min="5883" max="5883" width="15" style="107" customWidth="1"/>
    <col min="5884" max="5884" width="11" style="107" customWidth="1"/>
    <col min="5885" max="5885" width="12.7109375" style="107" customWidth="1"/>
    <col min="5886" max="5886" width="12.85546875" style="107" customWidth="1"/>
    <col min="5887" max="5887" width="13.42578125" style="107" customWidth="1"/>
    <col min="5888" max="5891" width="9.140625" style="107"/>
    <col min="5892" max="5892" width="15.28515625" style="107" customWidth="1"/>
    <col min="5893" max="5893" width="9.28515625" style="107" bestFit="1" customWidth="1"/>
    <col min="5894" max="5894" width="9.140625" style="107"/>
    <col min="5895" max="5895" width="12.7109375" style="107" customWidth="1"/>
    <col min="5896" max="6134" width="9.140625" style="107"/>
    <col min="6135" max="6135" width="15.42578125" style="107" customWidth="1"/>
    <col min="6136" max="6136" width="14.42578125" style="107" customWidth="1"/>
    <col min="6137" max="6138" width="11" style="107" customWidth="1"/>
    <col min="6139" max="6139" width="15" style="107" customWidth="1"/>
    <col min="6140" max="6140" width="11" style="107" customWidth="1"/>
    <col min="6141" max="6141" width="12.7109375" style="107" customWidth="1"/>
    <col min="6142" max="6142" width="12.85546875" style="107" customWidth="1"/>
    <col min="6143" max="6143" width="13.42578125" style="107" customWidth="1"/>
    <col min="6144" max="6147" width="9.140625" style="107"/>
    <col min="6148" max="6148" width="15.28515625" style="107" customWidth="1"/>
    <col min="6149" max="6149" width="9.28515625" style="107" bestFit="1" customWidth="1"/>
    <col min="6150" max="6150" width="9.140625" style="107"/>
    <col min="6151" max="6151" width="12.7109375" style="107" customWidth="1"/>
    <col min="6152" max="6390" width="9.140625" style="107"/>
    <col min="6391" max="6391" width="15.42578125" style="107" customWidth="1"/>
    <col min="6392" max="6392" width="14.42578125" style="107" customWidth="1"/>
    <col min="6393" max="6394" width="11" style="107" customWidth="1"/>
    <col min="6395" max="6395" width="15" style="107" customWidth="1"/>
    <col min="6396" max="6396" width="11" style="107" customWidth="1"/>
    <col min="6397" max="6397" width="12.7109375" style="107" customWidth="1"/>
    <col min="6398" max="6398" width="12.85546875" style="107" customWidth="1"/>
    <col min="6399" max="6399" width="13.42578125" style="107" customWidth="1"/>
    <col min="6400" max="6403" width="9.140625" style="107"/>
    <col min="6404" max="6404" width="15.28515625" style="107" customWidth="1"/>
    <col min="6405" max="6405" width="9.28515625" style="107" bestFit="1" customWidth="1"/>
    <col min="6406" max="6406" width="9.140625" style="107"/>
    <col min="6407" max="6407" width="12.7109375" style="107" customWidth="1"/>
    <col min="6408" max="6646" width="9.140625" style="107"/>
    <col min="6647" max="6647" width="15.42578125" style="107" customWidth="1"/>
    <col min="6648" max="6648" width="14.42578125" style="107" customWidth="1"/>
    <col min="6649" max="6650" width="11" style="107" customWidth="1"/>
    <col min="6651" max="6651" width="15" style="107" customWidth="1"/>
    <col min="6652" max="6652" width="11" style="107" customWidth="1"/>
    <col min="6653" max="6653" width="12.7109375" style="107" customWidth="1"/>
    <col min="6654" max="6654" width="12.85546875" style="107" customWidth="1"/>
    <col min="6655" max="6655" width="13.42578125" style="107" customWidth="1"/>
    <col min="6656" max="6659" width="9.140625" style="107"/>
    <col min="6660" max="6660" width="15.28515625" style="107" customWidth="1"/>
    <col min="6661" max="6661" width="9.28515625" style="107" bestFit="1" customWidth="1"/>
    <col min="6662" max="6662" width="9.140625" style="107"/>
    <col min="6663" max="6663" width="12.7109375" style="107" customWidth="1"/>
    <col min="6664" max="6902" width="9.140625" style="107"/>
    <col min="6903" max="6903" width="15.42578125" style="107" customWidth="1"/>
    <col min="6904" max="6904" width="14.42578125" style="107" customWidth="1"/>
    <col min="6905" max="6906" width="11" style="107" customWidth="1"/>
    <col min="6907" max="6907" width="15" style="107" customWidth="1"/>
    <col min="6908" max="6908" width="11" style="107" customWidth="1"/>
    <col min="6909" max="6909" width="12.7109375" style="107" customWidth="1"/>
    <col min="6910" max="6910" width="12.85546875" style="107" customWidth="1"/>
    <col min="6911" max="6911" width="13.42578125" style="107" customWidth="1"/>
    <col min="6912" max="6915" width="9.140625" style="107"/>
    <col min="6916" max="6916" width="15.28515625" style="107" customWidth="1"/>
    <col min="6917" max="6917" width="9.28515625" style="107" bestFit="1" customWidth="1"/>
    <col min="6918" max="6918" width="9.140625" style="107"/>
    <col min="6919" max="6919" width="12.7109375" style="107" customWidth="1"/>
    <col min="6920" max="7158" width="9.140625" style="107"/>
    <col min="7159" max="7159" width="15.42578125" style="107" customWidth="1"/>
    <col min="7160" max="7160" width="14.42578125" style="107" customWidth="1"/>
    <col min="7161" max="7162" width="11" style="107" customWidth="1"/>
    <col min="7163" max="7163" width="15" style="107" customWidth="1"/>
    <col min="7164" max="7164" width="11" style="107" customWidth="1"/>
    <col min="7165" max="7165" width="12.7109375" style="107" customWidth="1"/>
    <col min="7166" max="7166" width="12.85546875" style="107" customWidth="1"/>
    <col min="7167" max="7167" width="13.42578125" style="107" customWidth="1"/>
    <col min="7168" max="7171" width="9.140625" style="107"/>
    <col min="7172" max="7172" width="15.28515625" style="107" customWidth="1"/>
    <col min="7173" max="7173" width="9.28515625" style="107" bestFit="1" customWidth="1"/>
    <col min="7174" max="7174" width="9.140625" style="107"/>
    <col min="7175" max="7175" width="12.7109375" style="107" customWidth="1"/>
    <col min="7176" max="7414" width="9.140625" style="107"/>
    <col min="7415" max="7415" width="15.42578125" style="107" customWidth="1"/>
    <col min="7416" max="7416" width="14.42578125" style="107" customWidth="1"/>
    <col min="7417" max="7418" width="11" style="107" customWidth="1"/>
    <col min="7419" max="7419" width="15" style="107" customWidth="1"/>
    <col min="7420" max="7420" width="11" style="107" customWidth="1"/>
    <col min="7421" max="7421" width="12.7109375" style="107" customWidth="1"/>
    <col min="7422" max="7422" width="12.85546875" style="107" customWidth="1"/>
    <col min="7423" max="7423" width="13.42578125" style="107" customWidth="1"/>
    <col min="7424" max="7427" width="9.140625" style="107"/>
    <col min="7428" max="7428" width="15.28515625" style="107" customWidth="1"/>
    <col min="7429" max="7429" width="9.28515625" style="107" bestFit="1" customWidth="1"/>
    <col min="7430" max="7430" width="9.140625" style="107"/>
    <col min="7431" max="7431" width="12.7109375" style="107" customWidth="1"/>
    <col min="7432" max="7670" width="9.140625" style="107"/>
    <col min="7671" max="7671" width="15.42578125" style="107" customWidth="1"/>
    <col min="7672" max="7672" width="14.42578125" style="107" customWidth="1"/>
    <col min="7673" max="7674" width="11" style="107" customWidth="1"/>
    <col min="7675" max="7675" width="15" style="107" customWidth="1"/>
    <col min="7676" max="7676" width="11" style="107" customWidth="1"/>
    <col min="7677" max="7677" width="12.7109375" style="107" customWidth="1"/>
    <col min="7678" max="7678" width="12.85546875" style="107" customWidth="1"/>
    <col min="7679" max="7679" width="13.42578125" style="107" customWidth="1"/>
    <col min="7680" max="7683" width="9.140625" style="107"/>
    <col min="7684" max="7684" width="15.28515625" style="107" customWidth="1"/>
    <col min="7685" max="7685" width="9.28515625" style="107" bestFit="1" customWidth="1"/>
    <col min="7686" max="7686" width="9.140625" style="107"/>
    <col min="7687" max="7687" width="12.7109375" style="107" customWidth="1"/>
    <col min="7688" max="7926" width="9.140625" style="107"/>
    <col min="7927" max="7927" width="15.42578125" style="107" customWidth="1"/>
    <col min="7928" max="7928" width="14.42578125" style="107" customWidth="1"/>
    <col min="7929" max="7930" width="11" style="107" customWidth="1"/>
    <col min="7931" max="7931" width="15" style="107" customWidth="1"/>
    <col min="7932" max="7932" width="11" style="107" customWidth="1"/>
    <col min="7933" max="7933" width="12.7109375" style="107" customWidth="1"/>
    <col min="7934" max="7934" width="12.85546875" style="107" customWidth="1"/>
    <col min="7935" max="7935" width="13.42578125" style="107" customWidth="1"/>
    <col min="7936" max="7939" width="9.140625" style="107"/>
    <col min="7940" max="7940" width="15.28515625" style="107" customWidth="1"/>
    <col min="7941" max="7941" width="9.28515625" style="107" bestFit="1" customWidth="1"/>
    <col min="7942" max="7942" width="9.140625" style="107"/>
    <col min="7943" max="7943" width="12.7109375" style="107" customWidth="1"/>
    <col min="7944" max="8182" width="9.140625" style="107"/>
    <col min="8183" max="8183" width="15.42578125" style="107" customWidth="1"/>
    <col min="8184" max="8184" width="14.42578125" style="107" customWidth="1"/>
    <col min="8185" max="8186" width="11" style="107" customWidth="1"/>
    <col min="8187" max="8187" width="15" style="107" customWidth="1"/>
    <col min="8188" max="8188" width="11" style="107" customWidth="1"/>
    <col min="8189" max="8189" width="12.7109375" style="107" customWidth="1"/>
    <col min="8190" max="8190" width="12.85546875" style="107" customWidth="1"/>
    <col min="8191" max="8191" width="13.42578125" style="107" customWidth="1"/>
    <col min="8192" max="8195" width="9.140625" style="107"/>
    <col min="8196" max="8196" width="15.28515625" style="107" customWidth="1"/>
    <col min="8197" max="8197" width="9.28515625" style="107" bestFit="1" customWidth="1"/>
    <col min="8198" max="8198" width="9.140625" style="107"/>
    <col min="8199" max="8199" width="12.7109375" style="107" customWidth="1"/>
    <col min="8200" max="8438" width="9.140625" style="107"/>
    <col min="8439" max="8439" width="15.42578125" style="107" customWidth="1"/>
    <col min="8440" max="8440" width="14.42578125" style="107" customWidth="1"/>
    <col min="8441" max="8442" width="11" style="107" customWidth="1"/>
    <col min="8443" max="8443" width="15" style="107" customWidth="1"/>
    <col min="8444" max="8444" width="11" style="107" customWidth="1"/>
    <col min="8445" max="8445" width="12.7109375" style="107" customWidth="1"/>
    <col min="8446" max="8446" width="12.85546875" style="107" customWidth="1"/>
    <col min="8447" max="8447" width="13.42578125" style="107" customWidth="1"/>
    <col min="8448" max="8451" width="9.140625" style="107"/>
    <col min="8452" max="8452" width="15.28515625" style="107" customWidth="1"/>
    <col min="8453" max="8453" width="9.28515625" style="107" bestFit="1" customWidth="1"/>
    <col min="8454" max="8454" width="9.140625" style="107"/>
    <col min="8455" max="8455" width="12.7109375" style="107" customWidth="1"/>
    <col min="8456" max="8694" width="9.140625" style="107"/>
    <col min="8695" max="8695" width="15.42578125" style="107" customWidth="1"/>
    <col min="8696" max="8696" width="14.42578125" style="107" customWidth="1"/>
    <col min="8697" max="8698" width="11" style="107" customWidth="1"/>
    <col min="8699" max="8699" width="15" style="107" customWidth="1"/>
    <col min="8700" max="8700" width="11" style="107" customWidth="1"/>
    <col min="8701" max="8701" width="12.7109375" style="107" customWidth="1"/>
    <col min="8702" max="8702" width="12.85546875" style="107" customWidth="1"/>
    <col min="8703" max="8703" width="13.42578125" style="107" customWidth="1"/>
    <col min="8704" max="8707" width="9.140625" style="107"/>
    <col min="8708" max="8708" width="15.28515625" style="107" customWidth="1"/>
    <col min="8709" max="8709" width="9.28515625" style="107" bestFit="1" customWidth="1"/>
    <col min="8710" max="8710" width="9.140625" style="107"/>
    <col min="8711" max="8711" width="12.7109375" style="107" customWidth="1"/>
    <col min="8712" max="8950" width="9.140625" style="107"/>
    <col min="8951" max="8951" width="15.42578125" style="107" customWidth="1"/>
    <col min="8952" max="8952" width="14.42578125" style="107" customWidth="1"/>
    <col min="8953" max="8954" width="11" style="107" customWidth="1"/>
    <col min="8955" max="8955" width="15" style="107" customWidth="1"/>
    <col min="8956" max="8956" width="11" style="107" customWidth="1"/>
    <col min="8957" max="8957" width="12.7109375" style="107" customWidth="1"/>
    <col min="8958" max="8958" width="12.85546875" style="107" customWidth="1"/>
    <col min="8959" max="8959" width="13.42578125" style="107" customWidth="1"/>
    <col min="8960" max="8963" width="9.140625" style="107"/>
    <col min="8964" max="8964" width="15.28515625" style="107" customWidth="1"/>
    <col min="8965" max="8965" width="9.28515625" style="107" bestFit="1" customWidth="1"/>
    <col min="8966" max="8966" width="9.140625" style="107"/>
    <col min="8967" max="8967" width="12.7109375" style="107" customWidth="1"/>
    <col min="8968" max="9206" width="9.140625" style="107"/>
    <col min="9207" max="9207" width="15.42578125" style="107" customWidth="1"/>
    <col min="9208" max="9208" width="14.42578125" style="107" customWidth="1"/>
    <col min="9209" max="9210" width="11" style="107" customWidth="1"/>
    <col min="9211" max="9211" width="15" style="107" customWidth="1"/>
    <col min="9212" max="9212" width="11" style="107" customWidth="1"/>
    <col min="9213" max="9213" width="12.7109375" style="107" customWidth="1"/>
    <col min="9214" max="9214" width="12.85546875" style="107" customWidth="1"/>
    <col min="9215" max="9215" width="13.42578125" style="107" customWidth="1"/>
    <col min="9216" max="9219" width="9.140625" style="107"/>
    <col min="9220" max="9220" width="15.28515625" style="107" customWidth="1"/>
    <col min="9221" max="9221" width="9.28515625" style="107" bestFit="1" customWidth="1"/>
    <col min="9222" max="9222" width="9.140625" style="107"/>
    <col min="9223" max="9223" width="12.7109375" style="107" customWidth="1"/>
    <col min="9224" max="9462" width="9.140625" style="107"/>
    <col min="9463" max="9463" width="15.42578125" style="107" customWidth="1"/>
    <col min="9464" max="9464" width="14.42578125" style="107" customWidth="1"/>
    <col min="9465" max="9466" width="11" style="107" customWidth="1"/>
    <col min="9467" max="9467" width="15" style="107" customWidth="1"/>
    <col min="9468" max="9468" width="11" style="107" customWidth="1"/>
    <col min="9469" max="9469" width="12.7109375" style="107" customWidth="1"/>
    <col min="9470" max="9470" width="12.85546875" style="107" customWidth="1"/>
    <col min="9471" max="9471" width="13.42578125" style="107" customWidth="1"/>
    <col min="9472" max="9475" width="9.140625" style="107"/>
    <col min="9476" max="9476" width="15.28515625" style="107" customWidth="1"/>
    <col min="9477" max="9477" width="9.28515625" style="107" bestFit="1" customWidth="1"/>
    <col min="9478" max="9478" width="9.140625" style="107"/>
    <col min="9479" max="9479" width="12.7109375" style="107" customWidth="1"/>
    <col min="9480" max="9718" width="9.140625" style="107"/>
    <col min="9719" max="9719" width="15.42578125" style="107" customWidth="1"/>
    <col min="9720" max="9720" width="14.42578125" style="107" customWidth="1"/>
    <col min="9721" max="9722" width="11" style="107" customWidth="1"/>
    <col min="9723" max="9723" width="15" style="107" customWidth="1"/>
    <col min="9724" max="9724" width="11" style="107" customWidth="1"/>
    <col min="9725" max="9725" width="12.7109375" style="107" customWidth="1"/>
    <col min="9726" max="9726" width="12.85546875" style="107" customWidth="1"/>
    <col min="9727" max="9727" width="13.42578125" style="107" customWidth="1"/>
    <col min="9728" max="9731" width="9.140625" style="107"/>
    <col min="9732" max="9732" width="15.28515625" style="107" customWidth="1"/>
    <col min="9733" max="9733" width="9.28515625" style="107" bestFit="1" customWidth="1"/>
    <col min="9734" max="9734" width="9.140625" style="107"/>
    <col min="9735" max="9735" width="12.7109375" style="107" customWidth="1"/>
    <col min="9736" max="9974" width="9.140625" style="107"/>
    <col min="9975" max="9975" width="15.42578125" style="107" customWidth="1"/>
    <col min="9976" max="9976" width="14.42578125" style="107" customWidth="1"/>
    <col min="9977" max="9978" width="11" style="107" customWidth="1"/>
    <col min="9979" max="9979" width="15" style="107" customWidth="1"/>
    <col min="9980" max="9980" width="11" style="107" customWidth="1"/>
    <col min="9981" max="9981" width="12.7109375" style="107" customWidth="1"/>
    <col min="9982" max="9982" width="12.85546875" style="107" customWidth="1"/>
    <col min="9983" max="9983" width="13.42578125" style="107" customWidth="1"/>
    <col min="9984" max="9987" width="9.140625" style="107"/>
    <col min="9988" max="9988" width="15.28515625" style="107" customWidth="1"/>
    <col min="9989" max="9989" width="9.28515625" style="107" bestFit="1" customWidth="1"/>
    <col min="9990" max="9990" width="9.140625" style="107"/>
    <col min="9991" max="9991" width="12.7109375" style="107" customWidth="1"/>
    <col min="9992" max="10230" width="9.140625" style="107"/>
    <col min="10231" max="10231" width="15.42578125" style="107" customWidth="1"/>
    <col min="10232" max="10232" width="14.42578125" style="107" customWidth="1"/>
    <col min="10233" max="10234" width="11" style="107" customWidth="1"/>
    <col min="10235" max="10235" width="15" style="107" customWidth="1"/>
    <col min="10236" max="10236" width="11" style="107" customWidth="1"/>
    <col min="10237" max="10237" width="12.7109375" style="107" customWidth="1"/>
    <col min="10238" max="10238" width="12.85546875" style="107" customWidth="1"/>
    <col min="10239" max="10239" width="13.42578125" style="107" customWidth="1"/>
    <col min="10240" max="10243" width="9.140625" style="107"/>
    <col min="10244" max="10244" width="15.28515625" style="107" customWidth="1"/>
    <col min="10245" max="10245" width="9.28515625" style="107" bestFit="1" customWidth="1"/>
    <col min="10246" max="10246" width="9.140625" style="107"/>
    <col min="10247" max="10247" width="12.7109375" style="107" customWidth="1"/>
    <col min="10248" max="10486" width="9.140625" style="107"/>
    <col min="10487" max="10487" width="15.42578125" style="107" customWidth="1"/>
    <col min="10488" max="10488" width="14.42578125" style="107" customWidth="1"/>
    <col min="10489" max="10490" width="11" style="107" customWidth="1"/>
    <col min="10491" max="10491" width="15" style="107" customWidth="1"/>
    <col min="10492" max="10492" width="11" style="107" customWidth="1"/>
    <col min="10493" max="10493" width="12.7109375" style="107" customWidth="1"/>
    <col min="10494" max="10494" width="12.85546875" style="107" customWidth="1"/>
    <col min="10495" max="10495" width="13.42578125" style="107" customWidth="1"/>
    <col min="10496" max="10499" width="9.140625" style="107"/>
    <col min="10500" max="10500" width="15.28515625" style="107" customWidth="1"/>
    <col min="10501" max="10501" width="9.28515625" style="107" bestFit="1" customWidth="1"/>
    <col min="10502" max="10502" width="9.140625" style="107"/>
    <col min="10503" max="10503" width="12.7109375" style="107" customWidth="1"/>
    <col min="10504" max="10742" width="9.140625" style="107"/>
    <col min="10743" max="10743" width="15.42578125" style="107" customWidth="1"/>
    <col min="10744" max="10744" width="14.42578125" style="107" customWidth="1"/>
    <col min="10745" max="10746" width="11" style="107" customWidth="1"/>
    <col min="10747" max="10747" width="15" style="107" customWidth="1"/>
    <col min="10748" max="10748" width="11" style="107" customWidth="1"/>
    <col min="10749" max="10749" width="12.7109375" style="107" customWidth="1"/>
    <col min="10750" max="10750" width="12.85546875" style="107" customWidth="1"/>
    <col min="10751" max="10751" width="13.42578125" style="107" customWidth="1"/>
    <col min="10752" max="10755" width="9.140625" style="107"/>
    <col min="10756" max="10756" width="15.28515625" style="107" customWidth="1"/>
    <col min="10757" max="10757" width="9.28515625" style="107" bestFit="1" customWidth="1"/>
    <col min="10758" max="10758" width="9.140625" style="107"/>
    <col min="10759" max="10759" width="12.7109375" style="107" customWidth="1"/>
    <col min="10760" max="10998" width="9.140625" style="107"/>
    <col min="10999" max="10999" width="15.42578125" style="107" customWidth="1"/>
    <col min="11000" max="11000" width="14.42578125" style="107" customWidth="1"/>
    <col min="11001" max="11002" width="11" style="107" customWidth="1"/>
    <col min="11003" max="11003" width="15" style="107" customWidth="1"/>
    <col min="11004" max="11004" width="11" style="107" customWidth="1"/>
    <col min="11005" max="11005" width="12.7109375" style="107" customWidth="1"/>
    <col min="11006" max="11006" width="12.85546875" style="107" customWidth="1"/>
    <col min="11007" max="11007" width="13.42578125" style="107" customWidth="1"/>
    <col min="11008" max="11011" width="9.140625" style="107"/>
    <col min="11012" max="11012" width="15.28515625" style="107" customWidth="1"/>
    <col min="11013" max="11013" width="9.28515625" style="107" bestFit="1" customWidth="1"/>
    <col min="11014" max="11014" width="9.140625" style="107"/>
    <col min="11015" max="11015" width="12.7109375" style="107" customWidth="1"/>
    <col min="11016" max="11254" width="9.140625" style="107"/>
    <col min="11255" max="11255" width="15.42578125" style="107" customWidth="1"/>
    <col min="11256" max="11256" width="14.42578125" style="107" customWidth="1"/>
    <col min="11257" max="11258" width="11" style="107" customWidth="1"/>
    <col min="11259" max="11259" width="15" style="107" customWidth="1"/>
    <col min="11260" max="11260" width="11" style="107" customWidth="1"/>
    <col min="11261" max="11261" width="12.7109375" style="107" customWidth="1"/>
    <col min="11262" max="11262" width="12.85546875" style="107" customWidth="1"/>
    <col min="11263" max="11263" width="13.42578125" style="107" customWidth="1"/>
    <col min="11264" max="11267" width="9.140625" style="107"/>
    <col min="11268" max="11268" width="15.28515625" style="107" customWidth="1"/>
    <col min="11269" max="11269" width="9.28515625" style="107" bestFit="1" customWidth="1"/>
    <col min="11270" max="11270" width="9.140625" style="107"/>
    <col min="11271" max="11271" width="12.7109375" style="107" customWidth="1"/>
    <col min="11272" max="11510" width="9.140625" style="107"/>
    <col min="11511" max="11511" width="15.42578125" style="107" customWidth="1"/>
    <col min="11512" max="11512" width="14.42578125" style="107" customWidth="1"/>
    <col min="11513" max="11514" width="11" style="107" customWidth="1"/>
    <col min="11515" max="11515" width="15" style="107" customWidth="1"/>
    <col min="11516" max="11516" width="11" style="107" customWidth="1"/>
    <col min="11517" max="11517" width="12.7109375" style="107" customWidth="1"/>
    <col min="11518" max="11518" width="12.85546875" style="107" customWidth="1"/>
    <col min="11519" max="11519" width="13.42578125" style="107" customWidth="1"/>
    <col min="11520" max="11523" width="9.140625" style="107"/>
    <col min="11524" max="11524" width="15.28515625" style="107" customWidth="1"/>
    <col min="11525" max="11525" width="9.28515625" style="107" bestFit="1" customWidth="1"/>
    <col min="11526" max="11526" width="9.140625" style="107"/>
    <col min="11527" max="11527" width="12.7109375" style="107" customWidth="1"/>
    <col min="11528" max="11766" width="9.140625" style="107"/>
    <col min="11767" max="11767" width="15.42578125" style="107" customWidth="1"/>
    <col min="11768" max="11768" width="14.42578125" style="107" customWidth="1"/>
    <col min="11769" max="11770" width="11" style="107" customWidth="1"/>
    <col min="11771" max="11771" width="15" style="107" customWidth="1"/>
    <col min="11772" max="11772" width="11" style="107" customWidth="1"/>
    <col min="11773" max="11773" width="12.7109375" style="107" customWidth="1"/>
    <col min="11774" max="11774" width="12.85546875" style="107" customWidth="1"/>
    <col min="11775" max="11775" width="13.42578125" style="107" customWidth="1"/>
    <col min="11776" max="11779" width="9.140625" style="107"/>
    <col min="11780" max="11780" width="15.28515625" style="107" customWidth="1"/>
    <col min="11781" max="11781" width="9.28515625" style="107" bestFit="1" customWidth="1"/>
    <col min="11782" max="11782" width="9.140625" style="107"/>
    <col min="11783" max="11783" width="12.7109375" style="107" customWidth="1"/>
    <col min="11784" max="12022" width="9.140625" style="107"/>
    <col min="12023" max="12023" width="15.42578125" style="107" customWidth="1"/>
    <col min="12024" max="12024" width="14.42578125" style="107" customWidth="1"/>
    <col min="12025" max="12026" width="11" style="107" customWidth="1"/>
    <col min="12027" max="12027" width="15" style="107" customWidth="1"/>
    <col min="12028" max="12028" width="11" style="107" customWidth="1"/>
    <col min="12029" max="12029" width="12.7109375" style="107" customWidth="1"/>
    <col min="12030" max="12030" width="12.85546875" style="107" customWidth="1"/>
    <col min="12031" max="12031" width="13.42578125" style="107" customWidth="1"/>
    <col min="12032" max="12035" width="9.140625" style="107"/>
    <col min="12036" max="12036" width="15.28515625" style="107" customWidth="1"/>
    <col min="12037" max="12037" width="9.28515625" style="107" bestFit="1" customWidth="1"/>
    <col min="12038" max="12038" width="9.140625" style="107"/>
    <col min="12039" max="12039" width="12.7109375" style="107" customWidth="1"/>
    <col min="12040" max="12278" width="9.140625" style="107"/>
    <col min="12279" max="12279" width="15.42578125" style="107" customWidth="1"/>
    <col min="12280" max="12280" width="14.42578125" style="107" customWidth="1"/>
    <col min="12281" max="12282" width="11" style="107" customWidth="1"/>
    <col min="12283" max="12283" width="15" style="107" customWidth="1"/>
    <col min="12284" max="12284" width="11" style="107" customWidth="1"/>
    <col min="12285" max="12285" width="12.7109375" style="107" customWidth="1"/>
    <col min="12286" max="12286" width="12.85546875" style="107" customWidth="1"/>
    <col min="12287" max="12287" width="13.42578125" style="107" customWidth="1"/>
    <col min="12288" max="12291" width="9.140625" style="107"/>
    <col min="12292" max="12292" width="15.28515625" style="107" customWidth="1"/>
    <col min="12293" max="12293" width="9.28515625" style="107" bestFit="1" customWidth="1"/>
    <col min="12294" max="12294" width="9.140625" style="107"/>
    <col min="12295" max="12295" width="12.7109375" style="107" customWidth="1"/>
    <col min="12296" max="12534" width="9.140625" style="107"/>
    <col min="12535" max="12535" width="15.42578125" style="107" customWidth="1"/>
    <col min="12536" max="12536" width="14.42578125" style="107" customWidth="1"/>
    <col min="12537" max="12538" width="11" style="107" customWidth="1"/>
    <col min="12539" max="12539" width="15" style="107" customWidth="1"/>
    <col min="12540" max="12540" width="11" style="107" customWidth="1"/>
    <col min="12541" max="12541" width="12.7109375" style="107" customWidth="1"/>
    <col min="12542" max="12542" width="12.85546875" style="107" customWidth="1"/>
    <col min="12543" max="12543" width="13.42578125" style="107" customWidth="1"/>
    <col min="12544" max="12547" width="9.140625" style="107"/>
    <col min="12548" max="12548" width="15.28515625" style="107" customWidth="1"/>
    <col min="12549" max="12549" width="9.28515625" style="107" bestFit="1" customWidth="1"/>
    <col min="12550" max="12550" width="9.140625" style="107"/>
    <col min="12551" max="12551" width="12.7109375" style="107" customWidth="1"/>
    <col min="12552" max="12790" width="9.140625" style="107"/>
    <col min="12791" max="12791" width="15.42578125" style="107" customWidth="1"/>
    <col min="12792" max="12792" width="14.42578125" style="107" customWidth="1"/>
    <col min="12793" max="12794" width="11" style="107" customWidth="1"/>
    <col min="12795" max="12795" width="15" style="107" customWidth="1"/>
    <col min="12796" max="12796" width="11" style="107" customWidth="1"/>
    <col min="12797" max="12797" width="12.7109375" style="107" customWidth="1"/>
    <col min="12798" max="12798" width="12.85546875" style="107" customWidth="1"/>
    <col min="12799" max="12799" width="13.42578125" style="107" customWidth="1"/>
    <col min="12800" max="12803" width="9.140625" style="107"/>
    <col min="12804" max="12804" width="15.28515625" style="107" customWidth="1"/>
    <col min="12805" max="12805" width="9.28515625" style="107" bestFit="1" customWidth="1"/>
    <col min="12806" max="12806" width="9.140625" style="107"/>
    <col min="12807" max="12807" width="12.7109375" style="107" customWidth="1"/>
    <col min="12808" max="13046" width="9.140625" style="107"/>
    <col min="13047" max="13047" width="15.42578125" style="107" customWidth="1"/>
    <col min="13048" max="13048" width="14.42578125" style="107" customWidth="1"/>
    <col min="13049" max="13050" width="11" style="107" customWidth="1"/>
    <col min="13051" max="13051" width="15" style="107" customWidth="1"/>
    <col min="13052" max="13052" width="11" style="107" customWidth="1"/>
    <col min="13053" max="13053" width="12.7109375" style="107" customWidth="1"/>
    <col min="13054" max="13054" width="12.85546875" style="107" customWidth="1"/>
    <col min="13055" max="13055" width="13.42578125" style="107" customWidth="1"/>
    <col min="13056" max="13059" width="9.140625" style="107"/>
    <col min="13060" max="13060" width="15.28515625" style="107" customWidth="1"/>
    <col min="13061" max="13061" width="9.28515625" style="107" bestFit="1" customWidth="1"/>
    <col min="13062" max="13062" width="9.140625" style="107"/>
    <col min="13063" max="13063" width="12.7109375" style="107" customWidth="1"/>
    <col min="13064" max="13302" width="9.140625" style="107"/>
    <col min="13303" max="13303" width="15.42578125" style="107" customWidth="1"/>
    <col min="13304" max="13304" width="14.42578125" style="107" customWidth="1"/>
    <col min="13305" max="13306" width="11" style="107" customWidth="1"/>
    <col min="13307" max="13307" width="15" style="107" customWidth="1"/>
    <col min="13308" max="13308" width="11" style="107" customWidth="1"/>
    <col min="13309" max="13309" width="12.7109375" style="107" customWidth="1"/>
    <col min="13310" max="13310" width="12.85546875" style="107" customWidth="1"/>
    <col min="13311" max="13311" width="13.42578125" style="107" customWidth="1"/>
    <col min="13312" max="13315" width="9.140625" style="107"/>
    <col min="13316" max="13316" width="15.28515625" style="107" customWidth="1"/>
    <col min="13317" max="13317" width="9.28515625" style="107" bestFit="1" customWidth="1"/>
    <col min="13318" max="13318" width="9.140625" style="107"/>
    <col min="13319" max="13319" width="12.7109375" style="107" customWidth="1"/>
    <col min="13320" max="13558" width="9.140625" style="107"/>
    <col min="13559" max="13559" width="15.42578125" style="107" customWidth="1"/>
    <col min="13560" max="13560" width="14.42578125" style="107" customWidth="1"/>
    <col min="13561" max="13562" width="11" style="107" customWidth="1"/>
    <col min="13563" max="13563" width="15" style="107" customWidth="1"/>
    <col min="13564" max="13564" width="11" style="107" customWidth="1"/>
    <col min="13565" max="13565" width="12.7109375" style="107" customWidth="1"/>
    <col min="13566" max="13566" width="12.85546875" style="107" customWidth="1"/>
    <col min="13567" max="13567" width="13.42578125" style="107" customWidth="1"/>
    <col min="13568" max="13571" width="9.140625" style="107"/>
    <col min="13572" max="13572" width="15.28515625" style="107" customWidth="1"/>
    <col min="13573" max="13573" width="9.28515625" style="107" bestFit="1" customWidth="1"/>
    <col min="13574" max="13574" width="9.140625" style="107"/>
    <col min="13575" max="13575" width="12.7109375" style="107" customWidth="1"/>
    <col min="13576" max="13814" width="9.140625" style="107"/>
    <col min="13815" max="13815" width="15.42578125" style="107" customWidth="1"/>
    <col min="13816" max="13816" width="14.42578125" style="107" customWidth="1"/>
    <col min="13817" max="13818" width="11" style="107" customWidth="1"/>
    <col min="13819" max="13819" width="15" style="107" customWidth="1"/>
    <col min="13820" max="13820" width="11" style="107" customWidth="1"/>
    <col min="13821" max="13821" width="12.7109375" style="107" customWidth="1"/>
    <col min="13822" max="13822" width="12.85546875" style="107" customWidth="1"/>
    <col min="13823" max="13823" width="13.42578125" style="107" customWidth="1"/>
    <col min="13824" max="13827" width="9.140625" style="107"/>
    <col min="13828" max="13828" width="15.28515625" style="107" customWidth="1"/>
    <col min="13829" max="13829" width="9.28515625" style="107" bestFit="1" customWidth="1"/>
    <col min="13830" max="13830" width="9.140625" style="107"/>
    <col min="13831" max="13831" width="12.7109375" style="107" customWidth="1"/>
    <col min="13832" max="14070" width="9.140625" style="107"/>
    <col min="14071" max="14071" width="15.42578125" style="107" customWidth="1"/>
    <col min="14072" max="14072" width="14.42578125" style="107" customWidth="1"/>
    <col min="14073" max="14074" width="11" style="107" customWidth="1"/>
    <col min="14075" max="14075" width="15" style="107" customWidth="1"/>
    <col min="14076" max="14076" width="11" style="107" customWidth="1"/>
    <col min="14077" max="14077" width="12.7109375" style="107" customWidth="1"/>
    <col min="14078" max="14078" width="12.85546875" style="107" customWidth="1"/>
    <col min="14079" max="14079" width="13.42578125" style="107" customWidth="1"/>
    <col min="14080" max="14083" width="9.140625" style="107"/>
    <col min="14084" max="14084" width="15.28515625" style="107" customWidth="1"/>
    <col min="14085" max="14085" width="9.28515625" style="107" bestFit="1" customWidth="1"/>
    <col min="14086" max="14086" width="9.140625" style="107"/>
    <col min="14087" max="14087" width="12.7109375" style="107" customWidth="1"/>
    <col min="14088" max="14326" width="9.140625" style="107"/>
    <col min="14327" max="14327" width="15.42578125" style="107" customWidth="1"/>
    <col min="14328" max="14328" width="14.42578125" style="107" customWidth="1"/>
    <col min="14329" max="14330" width="11" style="107" customWidth="1"/>
    <col min="14331" max="14331" width="15" style="107" customWidth="1"/>
    <col min="14332" max="14332" width="11" style="107" customWidth="1"/>
    <col min="14333" max="14333" width="12.7109375" style="107" customWidth="1"/>
    <col min="14334" max="14334" width="12.85546875" style="107" customWidth="1"/>
    <col min="14335" max="14335" width="13.42578125" style="107" customWidth="1"/>
    <col min="14336" max="14339" width="9.140625" style="107"/>
    <col min="14340" max="14340" width="15.28515625" style="107" customWidth="1"/>
    <col min="14341" max="14341" width="9.28515625" style="107" bestFit="1" customWidth="1"/>
    <col min="14342" max="14342" width="9.140625" style="107"/>
    <col min="14343" max="14343" width="12.7109375" style="107" customWidth="1"/>
    <col min="14344" max="14582" width="9.140625" style="107"/>
    <col min="14583" max="14583" width="15.42578125" style="107" customWidth="1"/>
    <col min="14584" max="14584" width="14.42578125" style="107" customWidth="1"/>
    <col min="14585" max="14586" width="11" style="107" customWidth="1"/>
    <col min="14587" max="14587" width="15" style="107" customWidth="1"/>
    <col min="14588" max="14588" width="11" style="107" customWidth="1"/>
    <col min="14589" max="14589" width="12.7109375" style="107" customWidth="1"/>
    <col min="14590" max="14590" width="12.85546875" style="107" customWidth="1"/>
    <col min="14591" max="14591" width="13.42578125" style="107" customWidth="1"/>
    <col min="14592" max="14595" width="9.140625" style="107"/>
    <col min="14596" max="14596" width="15.28515625" style="107" customWidth="1"/>
    <col min="14597" max="14597" width="9.28515625" style="107" bestFit="1" customWidth="1"/>
    <col min="14598" max="14598" width="9.140625" style="107"/>
    <col min="14599" max="14599" width="12.7109375" style="107" customWidth="1"/>
    <col min="14600" max="14838" width="9.140625" style="107"/>
    <col min="14839" max="14839" width="15.42578125" style="107" customWidth="1"/>
    <col min="14840" max="14840" width="14.42578125" style="107" customWidth="1"/>
    <col min="14841" max="14842" width="11" style="107" customWidth="1"/>
    <col min="14843" max="14843" width="15" style="107" customWidth="1"/>
    <col min="14844" max="14844" width="11" style="107" customWidth="1"/>
    <col min="14845" max="14845" width="12.7109375" style="107" customWidth="1"/>
    <col min="14846" max="14846" width="12.85546875" style="107" customWidth="1"/>
    <col min="14847" max="14847" width="13.42578125" style="107" customWidth="1"/>
    <col min="14848" max="14851" width="9.140625" style="107"/>
    <col min="14852" max="14852" width="15.28515625" style="107" customWidth="1"/>
    <col min="14853" max="14853" width="9.28515625" style="107" bestFit="1" customWidth="1"/>
    <col min="14854" max="14854" width="9.140625" style="107"/>
    <col min="14855" max="14855" width="12.7109375" style="107" customWidth="1"/>
    <col min="14856" max="15094" width="9.140625" style="107"/>
    <col min="15095" max="15095" width="15.42578125" style="107" customWidth="1"/>
    <col min="15096" max="15096" width="14.42578125" style="107" customWidth="1"/>
    <col min="15097" max="15098" width="11" style="107" customWidth="1"/>
    <col min="15099" max="15099" width="15" style="107" customWidth="1"/>
    <col min="15100" max="15100" width="11" style="107" customWidth="1"/>
    <col min="15101" max="15101" width="12.7109375" style="107" customWidth="1"/>
    <col min="15102" max="15102" width="12.85546875" style="107" customWidth="1"/>
    <col min="15103" max="15103" width="13.42578125" style="107" customWidth="1"/>
    <col min="15104" max="15107" width="9.140625" style="107"/>
    <col min="15108" max="15108" width="15.28515625" style="107" customWidth="1"/>
    <col min="15109" max="15109" width="9.28515625" style="107" bestFit="1" customWidth="1"/>
    <col min="15110" max="15110" width="9.140625" style="107"/>
    <col min="15111" max="15111" width="12.7109375" style="107" customWidth="1"/>
    <col min="15112" max="15350" width="9.140625" style="107"/>
    <col min="15351" max="15351" width="15.42578125" style="107" customWidth="1"/>
    <col min="15352" max="15352" width="14.42578125" style="107" customWidth="1"/>
    <col min="15353" max="15354" width="11" style="107" customWidth="1"/>
    <col min="15355" max="15355" width="15" style="107" customWidth="1"/>
    <col min="15356" max="15356" width="11" style="107" customWidth="1"/>
    <col min="15357" max="15357" width="12.7109375" style="107" customWidth="1"/>
    <col min="15358" max="15358" width="12.85546875" style="107" customWidth="1"/>
    <col min="15359" max="15359" width="13.42578125" style="107" customWidth="1"/>
    <col min="15360" max="15363" width="9.140625" style="107"/>
    <col min="15364" max="15364" width="15.28515625" style="107" customWidth="1"/>
    <col min="15365" max="15365" width="9.28515625" style="107" bestFit="1" customWidth="1"/>
    <col min="15366" max="15366" width="9.140625" style="107"/>
    <col min="15367" max="15367" width="12.7109375" style="107" customWidth="1"/>
    <col min="15368" max="15606" width="9.140625" style="107"/>
    <col min="15607" max="15607" width="15.42578125" style="107" customWidth="1"/>
    <col min="15608" max="15608" width="14.42578125" style="107" customWidth="1"/>
    <col min="15609" max="15610" width="11" style="107" customWidth="1"/>
    <col min="15611" max="15611" width="15" style="107" customWidth="1"/>
    <col min="15612" max="15612" width="11" style="107" customWidth="1"/>
    <col min="15613" max="15613" width="12.7109375" style="107" customWidth="1"/>
    <col min="15614" max="15614" width="12.85546875" style="107" customWidth="1"/>
    <col min="15615" max="15615" width="13.42578125" style="107" customWidth="1"/>
    <col min="15616" max="15619" width="9.140625" style="107"/>
    <col min="15620" max="15620" width="15.28515625" style="107" customWidth="1"/>
    <col min="15621" max="15621" width="9.28515625" style="107" bestFit="1" customWidth="1"/>
    <col min="15622" max="15622" width="9.140625" style="107"/>
    <col min="15623" max="15623" width="12.7109375" style="107" customWidth="1"/>
    <col min="15624" max="15862" width="9.140625" style="107"/>
    <col min="15863" max="15863" width="15.42578125" style="107" customWidth="1"/>
    <col min="15864" max="15864" width="14.42578125" style="107" customWidth="1"/>
    <col min="15865" max="15866" width="11" style="107" customWidth="1"/>
    <col min="15867" max="15867" width="15" style="107" customWidth="1"/>
    <col min="15868" max="15868" width="11" style="107" customWidth="1"/>
    <col min="15869" max="15869" width="12.7109375" style="107" customWidth="1"/>
    <col min="15870" max="15870" width="12.85546875" style="107" customWidth="1"/>
    <col min="15871" max="15871" width="13.42578125" style="107" customWidth="1"/>
    <col min="15872" max="15875" width="9.140625" style="107"/>
    <col min="15876" max="15876" width="15.28515625" style="107" customWidth="1"/>
    <col min="15877" max="15877" width="9.28515625" style="107" bestFit="1" customWidth="1"/>
    <col min="15878" max="15878" width="9.140625" style="107"/>
    <col min="15879" max="15879" width="12.7109375" style="107" customWidth="1"/>
    <col min="15880" max="16118" width="9.140625" style="107"/>
    <col min="16119" max="16119" width="15.42578125" style="107" customWidth="1"/>
    <col min="16120" max="16120" width="14.42578125" style="107" customWidth="1"/>
    <col min="16121" max="16122" width="11" style="107" customWidth="1"/>
    <col min="16123" max="16123" width="15" style="107" customWidth="1"/>
    <col min="16124" max="16124" width="11" style="107" customWidth="1"/>
    <col min="16125" max="16125" width="12.7109375" style="107" customWidth="1"/>
    <col min="16126" max="16126" width="12.85546875" style="107" customWidth="1"/>
    <col min="16127" max="16127" width="13.42578125" style="107" customWidth="1"/>
    <col min="16128" max="16131" width="9.140625" style="107"/>
    <col min="16132" max="16132" width="15.28515625" style="107" customWidth="1"/>
    <col min="16133" max="16133" width="9.28515625" style="107" bestFit="1" customWidth="1"/>
    <col min="16134" max="16134" width="9.140625" style="107"/>
    <col min="16135" max="16135" width="12.7109375" style="107" customWidth="1"/>
    <col min="16136" max="16384" width="9.140625" style="107"/>
  </cols>
  <sheetData>
    <row r="1" spans="1:24" ht="15.75">
      <c r="D1" s="108" t="s">
        <v>778</v>
      </c>
      <c r="E1" s="109"/>
      <c r="F1" s="109"/>
      <c r="G1" s="109"/>
      <c r="H1" s="109"/>
      <c r="I1" s="109"/>
      <c r="J1" s="109"/>
    </row>
    <row r="2" spans="1:24">
      <c r="B2" s="110" t="s">
        <v>779</v>
      </c>
      <c r="C2" s="111">
        <f>COUNT(B13:B73)</f>
        <v>12</v>
      </c>
      <c r="D2" s="112" t="s">
        <v>780</v>
      </c>
      <c r="E2" s="112" t="s">
        <v>781</v>
      </c>
      <c r="F2" s="112" t="s">
        <v>782</v>
      </c>
      <c r="G2" s="112" t="s">
        <v>783</v>
      </c>
      <c r="H2" s="112" t="s">
        <v>784</v>
      </c>
      <c r="I2" s="112" t="s">
        <v>785</v>
      </c>
      <c r="J2" s="112" t="s">
        <v>786</v>
      </c>
      <c r="K2" s="112" t="s">
        <v>787</v>
      </c>
      <c r="L2" s="113" t="s">
        <v>788</v>
      </c>
    </row>
    <row r="3" spans="1:24">
      <c r="B3" s="110" t="s">
        <v>789</v>
      </c>
      <c r="C3" s="111">
        <f>COUNT(B13:H13)</f>
        <v>3</v>
      </c>
      <c r="D3" s="114" t="s">
        <v>333</v>
      </c>
      <c r="E3" s="115">
        <f>C3-1</f>
        <v>2</v>
      </c>
      <c r="F3" s="115">
        <f>(SUMSQ(B74:H74)/C2)-C6</f>
        <v>2.3427362222222854</v>
      </c>
      <c r="G3" s="115">
        <f>F3/E3</f>
        <v>1.1713681111111427</v>
      </c>
      <c r="H3" s="115">
        <f>G3/G5</f>
        <v>5.4341114222652456</v>
      </c>
      <c r="I3" s="116">
        <f>FINV(0.05,E3,E$5)</f>
        <v>3.443356779418532</v>
      </c>
      <c r="J3" s="117" t="str">
        <f>IF(H3&gt;K3,"**",IF(H3&gt;I3,"*","NS"))</f>
        <v>*</v>
      </c>
      <c r="K3" s="116">
        <f>FINV(0.01,E3,E$5)</f>
        <v>5.7190219125422441</v>
      </c>
      <c r="L3" s="107">
        <f>FDIST(H3,E3,E$5)</f>
        <v>1.2081226823999201E-2</v>
      </c>
    </row>
    <row r="4" spans="1:24">
      <c r="B4" s="110" t="s">
        <v>790</v>
      </c>
      <c r="C4" s="118">
        <f>I74</f>
        <v>60.865999999999985</v>
      </c>
      <c r="D4" s="114" t="s">
        <v>791</v>
      </c>
      <c r="E4" s="115">
        <f>C2-1</f>
        <v>11</v>
      </c>
      <c r="F4" s="115">
        <f>(SUMSQ(I13:I73)/C3)-C6</f>
        <v>7.5078452222222865</v>
      </c>
      <c r="G4" s="115">
        <f>F4/E4</f>
        <v>0.68253138383838963</v>
      </c>
      <c r="H4" s="115">
        <f>G4/G5</f>
        <v>3.1663416084056109</v>
      </c>
      <c r="I4" s="116">
        <f>FINV(0.05,E4,E$5)</f>
        <v>2.2585183570790983</v>
      </c>
      <c r="J4" s="117" t="str">
        <f>IF(H4&gt;K4,"**",IF(H4&gt;I4,"*","NS"))</f>
        <v>*</v>
      </c>
      <c r="K4" s="116">
        <f>FINV(0.01,E4,E$5)</f>
        <v>3.1837421960767083</v>
      </c>
      <c r="L4" s="119">
        <f>FDIST(H4,E4,E$5)</f>
        <v>1.0292922763970435E-2</v>
      </c>
    </row>
    <row r="5" spans="1:24">
      <c r="B5" s="110" t="s">
        <v>792</v>
      </c>
      <c r="C5" s="118">
        <f>I74/(C2*C3)</f>
        <v>1.6907222222222218</v>
      </c>
      <c r="D5" s="114" t="s">
        <v>793</v>
      </c>
      <c r="E5" s="115">
        <f>E4*E3</f>
        <v>22</v>
      </c>
      <c r="F5" s="115">
        <f>F6-F4-F3</f>
        <v>4.7422837777777289</v>
      </c>
      <c r="G5" s="116">
        <f>F5/E5</f>
        <v>0.21555835353535133</v>
      </c>
      <c r="H5" s="115"/>
      <c r="I5" s="115"/>
      <c r="J5" s="117"/>
    </row>
    <row r="6" spans="1:24">
      <c r="B6" s="110" t="s">
        <v>794</v>
      </c>
      <c r="C6" s="118">
        <f>POWER(I74,2)/(C2*C3)</f>
        <v>102.90749877777773</v>
      </c>
      <c r="D6" s="112" t="s">
        <v>795</v>
      </c>
      <c r="E6" s="120">
        <f>C2*C3-1</f>
        <v>35</v>
      </c>
      <c r="F6" s="120">
        <f>SUMSQ(B13:H73)-C6</f>
        <v>14.592865222222301</v>
      </c>
      <c r="G6" s="120"/>
      <c r="H6" s="120"/>
      <c r="I6" s="120"/>
      <c r="J6" s="117"/>
    </row>
    <row r="7" spans="1:24" s="121" customFormat="1">
      <c r="C7" s="122"/>
      <c r="D7" s="123" t="s">
        <v>796</v>
      </c>
      <c r="E7" s="124"/>
      <c r="F7" s="124">
        <f>SQRT(G5)</f>
        <v>0.46428262247832552</v>
      </c>
      <c r="G7" s="125"/>
      <c r="H7" s="125"/>
      <c r="I7" s="125"/>
    </row>
    <row r="8" spans="1:24">
      <c r="D8" s="244" t="s">
        <v>797</v>
      </c>
      <c r="E8" s="244"/>
      <c r="F8" s="126">
        <f>SQRT((G5)/C3)</f>
        <v>0.26805369706792664</v>
      </c>
      <c r="I8" s="127"/>
    </row>
    <row r="9" spans="1:24">
      <c r="D9" s="244" t="s">
        <v>798</v>
      </c>
      <c r="E9" s="244"/>
      <c r="F9" s="126">
        <f>TINV(0.05,E5)*F8*SQRT(2)</f>
        <v>0.78617452882891703</v>
      </c>
      <c r="G9" s="107" t="s">
        <v>799</v>
      </c>
      <c r="H9" s="126">
        <f>TINV(0.01,E5)*F8*SQRT(2)</f>
        <v>1.0685486293756092</v>
      </c>
    </row>
    <row r="10" spans="1:24">
      <c r="D10" s="244" t="s">
        <v>800</v>
      </c>
      <c r="E10" s="244"/>
      <c r="F10" s="126">
        <f>SQRT(G5)/C5*100</f>
        <v>27.460609222258274</v>
      </c>
    </row>
    <row r="11" spans="1:24">
      <c r="D11" s="117"/>
      <c r="E11" s="128"/>
      <c r="O11" s="129" t="s">
        <v>792</v>
      </c>
      <c r="P11" s="130">
        <f>C5</f>
        <v>1.6907222222222218</v>
      </c>
    </row>
    <row r="12" spans="1:24">
      <c r="A12" s="131" t="s">
        <v>791</v>
      </c>
      <c r="B12" s="131" t="s">
        <v>801</v>
      </c>
      <c r="C12" s="131" t="s">
        <v>802</v>
      </c>
      <c r="D12" s="131" t="s">
        <v>803</v>
      </c>
      <c r="E12" s="131">
        <v>4</v>
      </c>
      <c r="F12" s="131">
        <v>5</v>
      </c>
      <c r="G12" s="131">
        <v>6</v>
      </c>
      <c r="H12" s="131">
        <v>8</v>
      </c>
      <c r="I12" s="131" t="s">
        <v>804</v>
      </c>
      <c r="J12" s="131" t="s">
        <v>792</v>
      </c>
      <c r="K12" s="131" t="s">
        <v>805</v>
      </c>
      <c r="O12" s="132" t="s">
        <v>796</v>
      </c>
      <c r="P12" s="133">
        <f>SQRT(G5)</f>
        <v>0.46428262247832552</v>
      </c>
    </row>
    <row r="13" spans="1:24" ht="15">
      <c r="A13" s="134" t="s">
        <v>624</v>
      </c>
      <c r="B13" s="155">
        <v>2.367</v>
      </c>
      <c r="C13" s="156">
        <v>2.5369999999999999</v>
      </c>
      <c r="D13" s="156">
        <v>1.4989999999999999</v>
      </c>
      <c r="E13" s="136"/>
      <c r="F13" s="136"/>
      <c r="G13" s="136"/>
      <c r="H13" s="136"/>
      <c r="I13" s="157">
        <f t="shared" ref="I13:I44" si="0">SUM(B13:H13)</f>
        <v>6.4029999999999996</v>
      </c>
      <c r="J13" s="158">
        <f t="shared" ref="J13:J73" si="1">AVERAGE(B13:H13)</f>
        <v>2.1343333333333332</v>
      </c>
      <c r="K13" s="158">
        <f t="shared" ref="K13:K73" si="2">STDEV(B13:D13)/SQRT(C$3)</f>
        <v>0.32143497700848395</v>
      </c>
      <c r="L13" s="161">
        <f>AVERAGE(B13:C13)</f>
        <v>2.452</v>
      </c>
      <c r="O13" s="132" t="s">
        <v>806</v>
      </c>
      <c r="P13" s="133">
        <f>F7/C5*100</f>
        <v>27.460609222258274</v>
      </c>
      <c r="Q13" s="140"/>
      <c r="R13" s="140"/>
      <c r="S13" s="140"/>
      <c r="T13" s="140"/>
      <c r="U13" s="141"/>
      <c r="V13" s="141"/>
      <c r="W13" s="141"/>
      <c r="X13" s="141"/>
    </row>
    <row r="14" spans="1:24" ht="15">
      <c r="A14" s="134" t="s">
        <v>631</v>
      </c>
      <c r="B14" s="155">
        <v>1.117</v>
      </c>
      <c r="C14" s="156">
        <v>2.5860000000000003</v>
      </c>
      <c r="D14" s="156">
        <v>1.373</v>
      </c>
      <c r="E14" s="136"/>
      <c r="F14" s="136"/>
      <c r="G14" s="136"/>
      <c r="H14" s="136"/>
      <c r="I14" s="157">
        <f t="shared" si="0"/>
        <v>5.0760000000000005</v>
      </c>
      <c r="J14" s="158">
        <f t="shared" si="1"/>
        <v>1.6920000000000002</v>
      </c>
      <c r="K14" s="158">
        <f t="shared" si="2"/>
        <v>0.4530676917783184</v>
      </c>
      <c r="L14" s="161">
        <f t="shared" ref="L14:L24" si="3">AVERAGE(B14:C14)</f>
        <v>1.8515000000000001</v>
      </c>
      <c r="O14" s="132" t="s">
        <v>807</v>
      </c>
      <c r="P14" s="133">
        <f>F7/SQRT(C3)</f>
        <v>0.26805369706792664</v>
      </c>
      <c r="Q14" s="140"/>
      <c r="R14" s="140"/>
      <c r="S14" s="140"/>
      <c r="T14" s="140"/>
      <c r="U14" s="141"/>
      <c r="V14" s="141"/>
      <c r="W14" s="141"/>
      <c r="X14" s="141"/>
    </row>
    <row r="15" spans="1:24" ht="15">
      <c r="A15" s="134" t="s">
        <v>632</v>
      </c>
      <c r="B15" s="155">
        <v>2.1120000000000001</v>
      </c>
      <c r="C15" s="156">
        <v>3.089</v>
      </c>
      <c r="D15" s="156">
        <v>1.3149999999999999</v>
      </c>
      <c r="E15" s="136"/>
      <c r="F15" s="136"/>
      <c r="G15" s="136"/>
      <c r="H15" s="136"/>
      <c r="I15" s="157">
        <f t="shared" si="0"/>
        <v>6.516</v>
      </c>
      <c r="J15" s="158">
        <f t="shared" si="1"/>
        <v>2.1720000000000002</v>
      </c>
      <c r="K15" s="158">
        <f t="shared" si="2"/>
        <v>0.51298765417243086</v>
      </c>
      <c r="L15" s="161">
        <f t="shared" si="3"/>
        <v>2.6005000000000003</v>
      </c>
      <c r="O15" s="132" t="s">
        <v>808</v>
      </c>
      <c r="P15" s="133">
        <f>F8*SQRT(2)</f>
        <v>0.37908517383771101</v>
      </c>
      <c r="Q15" s="140"/>
      <c r="R15" s="140"/>
      <c r="S15" s="140"/>
      <c r="T15" s="140"/>
      <c r="U15" s="141"/>
      <c r="V15" s="141"/>
      <c r="W15" s="141"/>
      <c r="X15" s="141"/>
    </row>
    <row r="16" spans="1:24" ht="15">
      <c r="A16" s="134" t="s">
        <v>633</v>
      </c>
      <c r="B16" s="155">
        <v>2.3150000000000004</v>
      </c>
      <c r="C16" s="156">
        <v>1.224</v>
      </c>
      <c r="D16" s="156">
        <v>1.246</v>
      </c>
      <c r="E16" s="136"/>
      <c r="F16" s="136"/>
      <c r="G16" s="136"/>
      <c r="H16" s="136"/>
      <c r="I16" s="157">
        <f t="shared" si="0"/>
        <v>4.7850000000000001</v>
      </c>
      <c r="J16" s="158">
        <f t="shared" si="1"/>
        <v>1.595</v>
      </c>
      <c r="K16" s="158">
        <f t="shared" si="2"/>
        <v>0.36005601416076027</v>
      </c>
      <c r="L16" s="161">
        <f t="shared" si="3"/>
        <v>1.7695000000000003</v>
      </c>
      <c r="O16" s="132" t="s">
        <v>809</v>
      </c>
      <c r="P16" s="133">
        <f>TINV(0.05,E5)*F8*SQRT(2)</f>
        <v>0.78617452882891703</v>
      </c>
      <c r="Q16" s="140"/>
      <c r="R16" s="140"/>
      <c r="S16" s="140"/>
      <c r="T16" s="140"/>
      <c r="U16" s="141"/>
      <c r="V16" s="141"/>
      <c r="W16" s="141"/>
      <c r="X16" s="141"/>
    </row>
    <row r="17" spans="1:24" ht="15">
      <c r="A17" s="134" t="s">
        <v>772</v>
      </c>
      <c r="B17" s="155">
        <v>2.653</v>
      </c>
      <c r="C17" s="156">
        <v>2.6429999999999998</v>
      </c>
      <c r="D17" s="156">
        <v>1.0740000000000001</v>
      </c>
      <c r="E17" s="136"/>
      <c r="F17" s="136"/>
      <c r="G17" s="136"/>
      <c r="H17" s="136"/>
      <c r="I17" s="157">
        <f t="shared" si="0"/>
        <v>6.3699999999999992</v>
      </c>
      <c r="J17" s="158">
        <f t="shared" si="1"/>
        <v>2.1233333333333331</v>
      </c>
      <c r="K17" s="158">
        <f t="shared" si="2"/>
        <v>0.52467460815675537</v>
      </c>
      <c r="L17" s="161">
        <f t="shared" si="3"/>
        <v>2.6479999999999997</v>
      </c>
      <c r="O17" s="132" t="s">
        <v>810</v>
      </c>
      <c r="P17" s="133">
        <f>TINV(0.01,E5)*F8*SQRT(2)</f>
        <v>1.0685486293756092</v>
      </c>
      <c r="Q17" s="140"/>
      <c r="R17" s="140"/>
      <c r="S17" s="140"/>
      <c r="T17" s="140"/>
      <c r="U17" s="141"/>
      <c r="V17" s="141"/>
      <c r="W17" s="141"/>
      <c r="X17" s="141"/>
    </row>
    <row r="18" spans="1:24" ht="15">
      <c r="A18" s="134" t="s">
        <v>773</v>
      </c>
      <c r="B18" s="155">
        <v>1.881</v>
      </c>
      <c r="C18" s="156">
        <v>1.946</v>
      </c>
      <c r="D18" s="156">
        <v>1.137</v>
      </c>
      <c r="E18" s="136"/>
      <c r="F18" s="136"/>
      <c r="G18" s="136"/>
      <c r="H18" s="136"/>
      <c r="I18" s="157">
        <f t="shared" si="0"/>
        <v>4.9640000000000004</v>
      </c>
      <c r="J18" s="158">
        <f t="shared" si="1"/>
        <v>1.6546666666666667</v>
      </c>
      <c r="K18" s="158">
        <f t="shared" si="2"/>
        <v>0.25951257730171301</v>
      </c>
      <c r="L18" s="161">
        <f t="shared" si="3"/>
        <v>1.9135</v>
      </c>
      <c r="O18" s="132" t="s">
        <v>811</v>
      </c>
      <c r="P18" s="133">
        <f>(G4-G5)/C3</f>
        <v>0.15565767676767941</v>
      </c>
      <c r="Q18" s="140"/>
      <c r="R18" s="140"/>
      <c r="S18" s="140"/>
      <c r="T18" s="140"/>
      <c r="U18" s="141"/>
      <c r="V18" s="141"/>
      <c r="W18" s="141"/>
      <c r="X18" s="141"/>
    </row>
    <row r="19" spans="1:24" ht="15">
      <c r="A19" s="134" t="s">
        <v>636</v>
      </c>
      <c r="B19" s="155">
        <v>2.6120000000000001</v>
      </c>
      <c r="C19" s="156">
        <v>2.4010000000000002</v>
      </c>
      <c r="D19" s="155">
        <v>2.4089999999999998</v>
      </c>
      <c r="E19" s="136"/>
      <c r="F19" s="136"/>
      <c r="G19" s="136"/>
      <c r="H19" s="136"/>
      <c r="I19" s="157">
        <f t="shared" si="0"/>
        <v>7.4219999999999997</v>
      </c>
      <c r="J19" s="158">
        <f t="shared" si="1"/>
        <v>2.4739999999999998</v>
      </c>
      <c r="K19" s="158">
        <f t="shared" si="2"/>
        <v>6.9038636525743491E-2</v>
      </c>
      <c r="L19" s="161">
        <f t="shared" si="3"/>
        <v>2.5065</v>
      </c>
      <c r="O19" s="132" t="s">
        <v>812</v>
      </c>
      <c r="P19" s="133">
        <f>P18+G5</f>
        <v>0.37121603030303074</v>
      </c>
      <c r="Q19" s="140"/>
      <c r="R19" s="140"/>
      <c r="S19" s="140"/>
      <c r="T19" s="140"/>
      <c r="U19" s="141"/>
      <c r="V19" s="141"/>
      <c r="W19" s="141"/>
      <c r="X19" s="141"/>
    </row>
    <row r="20" spans="1:24" ht="15">
      <c r="A20" s="134" t="s">
        <v>637</v>
      </c>
      <c r="B20" s="155">
        <v>1.07</v>
      </c>
      <c r="C20" s="156">
        <v>0.92</v>
      </c>
      <c r="D20" s="155">
        <v>0.81299999999999994</v>
      </c>
      <c r="E20" s="136"/>
      <c r="F20" s="136"/>
      <c r="G20" s="136"/>
      <c r="H20" s="136"/>
      <c r="I20" s="157">
        <f t="shared" si="0"/>
        <v>2.8029999999999999</v>
      </c>
      <c r="J20" s="158">
        <f t="shared" si="1"/>
        <v>0.93433333333333335</v>
      </c>
      <c r="K20" s="158">
        <f t="shared" si="2"/>
        <v>7.4534853890273936E-2</v>
      </c>
      <c r="L20" s="161">
        <f t="shared" si="3"/>
        <v>0.99500000000000011</v>
      </c>
      <c r="O20" s="132" t="s">
        <v>813</v>
      </c>
      <c r="P20" s="133">
        <f>SQRT(P18)</f>
        <v>0.394534759897882</v>
      </c>
      <c r="Q20" s="140"/>
      <c r="R20" s="140"/>
      <c r="S20" s="140"/>
      <c r="T20" s="140"/>
      <c r="U20" s="141"/>
      <c r="V20" s="141"/>
      <c r="W20" s="141"/>
      <c r="X20" s="141"/>
    </row>
    <row r="21" spans="1:24" ht="15">
      <c r="A21" s="134" t="s">
        <v>774</v>
      </c>
      <c r="B21" s="155">
        <v>1.4080000000000001</v>
      </c>
      <c r="C21" s="156">
        <v>0.91199999999999992</v>
      </c>
      <c r="D21" s="155">
        <v>1.01</v>
      </c>
      <c r="E21" s="136"/>
      <c r="F21" s="136"/>
      <c r="G21" s="136"/>
      <c r="H21" s="136"/>
      <c r="I21" s="157">
        <f t="shared" si="0"/>
        <v>3.33</v>
      </c>
      <c r="J21" s="158">
        <f t="shared" si="1"/>
        <v>1.1100000000000001</v>
      </c>
      <c r="K21" s="158">
        <f t="shared" si="2"/>
        <v>0.15166190468714708</v>
      </c>
      <c r="L21" s="161">
        <f t="shared" si="3"/>
        <v>1.1600000000000001</v>
      </c>
      <c r="M21" s="121"/>
      <c r="O21" s="132" t="s">
        <v>814</v>
      </c>
      <c r="P21" s="133">
        <f>SQRT(P19)</f>
        <v>0.60927500383901423</v>
      </c>
      <c r="Q21" s="140"/>
      <c r="R21" s="140"/>
      <c r="S21" s="140"/>
      <c r="T21" s="140"/>
      <c r="U21" s="141"/>
      <c r="V21" s="141"/>
      <c r="W21" s="141"/>
      <c r="X21" s="141"/>
    </row>
    <row r="22" spans="1:24" ht="15">
      <c r="A22" s="134" t="s">
        <v>639</v>
      </c>
      <c r="B22" s="155">
        <v>1.5640000000000001</v>
      </c>
      <c r="C22" s="156">
        <v>1.08</v>
      </c>
      <c r="D22" s="155">
        <v>1.393</v>
      </c>
      <c r="E22" s="136"/>
      <c r="F22" s="136"/>
      <c r="G22" s="136"/>
      <c r="H22" s="136"/>
      <c r="I22" s="157">
        <f t="shared" si="0"/>
        <v>4.0369999999999999</v>
      </c>
      <c r="J22" s="158">
        <f t="shared" si="1"/>
        <v>1.3456666666666666</v>
      </c>
      <c r="K22" s="158">
        <f t="shared" si="2"/>
        <v>0.1417090132787765</v>
      </c>
      <c r="L22" s="161">
        <f t="shared" si="3"/>
        <v>1.3220000000000001</v>
      </c>
      <c r="O22" s="132" t="s">
        <v>815</v>
      </c>
      <c r="P22" s="133">
        <f>G5</f>
        <v>0.21555835353535133</v>
      </c>
      <c r="Q22" s="140"/>
      <c r="R22" s="140"/>
      <c r="S22" s="140"/>
      <c r="T22" s="140"/>
      <c r="U22" s="141"/>
      <c r="V22" s="141"/>
      <c r="W22" s="141"/>
      <c r="X22" s="141"/>
    </row>
    <row r="23" spans="1:24" ht="15">
      <c r="A23" s="134" t="s">
        <v>640</v>
      </c>
      <c r="B23" s="156">
        <v>1.3239999999999998</v>
      </c>
      <c r="C23" s="156">
        <v>0.997</v>
      </c>
      <c r="D23" s="155">
        <v>1.3570000000000002</v>
      </c>
      <c r="E23" s="136"/>
      <c r="F23" s="136"/>
      <c r="G23" s="136"/>
      <c r="H23" s="136"/>
      <c r="I23" s="157">
        <f t="shared" si="0"/>
        <v>3.6779999999999999</v>
      </c>
      <c r="J23" s="158">
        <f t="shared" si="1"/>
        <v>1.226</v>
      </c>
      <c r="K23" s="158">
        <f t="shared" si="2"/>
        <v>0.11489560478974019</v>
      </c>
      <c r="L23" s="161">
        <f t="shared" si="3"/>
        <v>1.1604999999999999</v>
      </c>
      <c r="M23" s="121"/>
      <c r="O23" s="132" t="s">
        <v>816</v>
      </c>
      <c r="P23" s="133">
        <f>SQRT(P22)</f>
        <v>0.46428262247832552</v>
      </c>
      <c r="Q23" s="140"/>
      <c r="R23" s="140"/>
      <c r="S23" s="140"/>
      <c r="T23" s="140"/>
      <c r="U23" s="141"/>
      <c r="V23" s="141"/>
      <c r="W23" s="141"/>
      <c r="X23" s="141"/>
    </row>
    <row r="24" spans="1:24" ht="15">
      <c r="A24" s="134" t="s">
        <v>194</v>
      </c>
      <c r="B24" s="156">
        <v>1.901</v>
      </c>
      <c r="C24" s="156">
        <v>2.2450000000000001</v>
      </c>
      <c r="D24" s="155">
        <v>1.3360000000000001</v>
      </c>
      <c r="E24" s="136"/>
      <c r="F24" s="136"/>
      <c r="G24" s="136"/>
      <c r="H24" s="136"/>
      <c r="I24" s="157">
        <f t="shared" si="0"/>
        <v>5.4820000000000002</v>
      </c>
      <c r="J24" s="158">
        <f t="shared" si="1"/>
        <v>1.8273333333333335</v>
      </c>
      <c r="K24" s="158">
        <f t="shared" si="2"/>
        <v>0.26497819616799489</v>
      </c>
      <c r="L24" s="161">
        <f t="shared" si="3"/>
        <v>2.073</v>
      </c>
      <c r="O24" s="132" t="s">
        <v>817</v>
      </c>
      <c r="P24" s="133">
        <f>P20/C5*100</f>
        <v>23.335279723201385</v>
      </c>
      <c r="Q24" s="140"/>
      <c r="R24" s="140"/>
      <c r="S24" s="140"/>
      <c r="T24" s="140"/>
      <c r="U24" s="141"/>
      <c r="V24" s="141"/>
      <c r="W24" s="141"/>
      <c r="X24" s="141"/>
    </row>
    <row r="25" spans="1:24" ht="15">
      <c r="A25" s="134"/>
      <c r="D25" s="135"/>
      <c r="E25" s="136"/>
      <c r="F25" s="136"/>
      <c r="G25" s="136"/>
      <c r="H25" s="136"/>
      <c r="I25" s="137">
        <f t="shared" si="0"/>
        <v>0</v>
      </c>
      <c r="J25" s="138" t="e">
        <f t="shared" si="1"/>
        <v>#DIV/0!</v>
      </c>
      <c r="K25" s="138" t="e">
        <f t="shared" si="2"/>
        <v>#DIV/0!</v>
      </c>
      <c r="L25" s="139"/>
      <c r="O25" s="132" t="s">
        <v>818</v>
      </c>
      <c r="P25" s="133">
        <f>P21/C5*100</f>
        <v>36.036375214741426</v>
      </c>
      <c r="Q25" s="140"/>
      <c r="R25" s="140"/>
      <c r="S25" s="140"/>
      <c r="T25" s="140"/>
      <c r="U25" s="141"/>
      <c r="V25" s="141"/>
      <c r="W25" s="141"/>
      <c r="X25" s="141"/>
    </row>
    <row r="26" spans="1:24" ht="15">
      <c r="A26" s="134"/>
      <c r="D26" s="135"/>
      <c r="E26" s="136"/>
      <c r="F26" s="136"/>
      <c r="G26" s="136"/>
      <c r="H26" s="136"/>
      <c r="I26" s="137">
        <f t="shared" si="0"/>
        <v>0</v>
      </c>
      <c r="J26" s="138" t="e">
        <f t="shared" si="1"/>
        <v>#DIV/0!</v>
      </c>
      <c r="K26" s="138" t="e">
        <f t="shared" si="2"/>
        <v>#DIV/0!</v>
      </c>
      <c r="L26" s="142"/>
      <c r="M26" s="121"/>
      <c r="O26" s="132" t="s">
        <v>819</v>
      </c>
      <c r="P26" s="133">
        <f>P23/C5*100</f>
        <v>27.460609222258274</v>
      </c>
      <c r="Q26" s="140"/>
      <c r="R26" s="140"/>
      <c r="S26" s="140"/>
      <c r="T26" s="140"/>
      <c r="U26" s="141"/>
      <c r="V26" s="141"/>
      <c r="W26" s="141"/>
      <c r="X26" s="141"/>
    </row>
    <row r="27" spans="1:24" ht="15">
      <c r="A27" s="134"/>
      <c r="D27" s="135"/>
      <c r="E27" s="136"/>
      <c r="F27" s="136"/>
      <c r="G27" s="136"/>
      <c r="H27" s="136"/>
      <c r="I27" s="137">
        <f t="shared" si="0"/>
        <v>0</v>
      </c>
      <c r="J27" s="138" t="e">
        <f t="shared" si="1"/>
        <v>#DIV/0!</v>
      </c>
      <c r="K27" s="138" t="e">
        <f t="shared" si="2"/>
        <v>#DIV/0!</v>
      </c>
      <c r="L27" s="139"/>
      <c r="O27" s="132" t="s">
        <v>820</v>
      </c>
      <c r="P27" s="133">
        <f>P18/P19*100</f>
        <v>41.93183054099606</v>
      </c>
      <c r="Q27" s="140"/>
      <c r="R27" s="140"/>
      <c r="S27" s="140"/>
      <c r="T27" s="140"/>
      <c r="U27" s="141"/>
      <c r="V27" s="141"/>
      <c r="W27" s="141"/>
      <c r="X27" s="141"/>
    </row>
    <row r="28" spans="1:24" ht="15">
      <c r="A28" s="134"/>
      <c r="D28" s="143"/>
      <c r="E28" s="136"/>
      <c r="F28" s="136"/>
      <c r="G28" s="136"/>
      <c r="H28" s="136"/>
      <c r="I28" s="137">
        <f t="shared" si="0"/>
        <v>0</v>
      </c>
      <c r="J28" s="138" t="e">
        <f t="shared" si="1"/>
        <v>#DIV/0!</v>
      </c>
      <c r="K28" s="138" t="e">
        <f t="shared" si="2"/>
        <v>#DIV/0!</v>
      </c>
      <c r="L28" s="142"/>
      <c r="O28" s="132" t="s">
        <v>821</v>
      </c>
      <c r="P28" s="133">
        <f>P18/P21*2.06</f>
        <v>0.52628913400515065</v>
      </c>
      <c r="Q28" s="140"/>
      <c r="R28" s="140"/>
      <c r="S28" s="140"/>
      <c r="T28" s="140"/>
      <c r="U28" s="141"/>
      <c r="V28" s="141"/>
      <c r="W28" s="141"/>
      <c r="X28" s="141"/>
    </row>
    <row r="29" spans="1:24" ht="15">
      <c r="A29" s="134"/>
      <c r="D29" s="143"/>
      <c r="E29" s="136"/>
      <c r="F29" s="136"/>
      <c r="G29" s="136"/>
      <c r="H29" s="136"/>
      <c r="I29" s="137">
        <f t="shared" si="0"/>
        <v>0</v>
      </c>
      <c r="J29" s="138" t="e">
        <f t="shared" si="1"/>
        <v>#DIV/0!</v>
      </c>
      <c r="K29" s="138" t="e">
        <f t="shared" si="2"/>
        <v>#DIV/0!</v>
      </c>
      <c r="L29" s="139"/>
      <c r="O29" s="144" t="s">
        <v>822</v>
      </c>
      <c r="P29" s="145">
        <f>P28/C5*100</f>
        <v>31.128066283615532</v>
      </c>
      <c r="Q29" s="140"/>
      <c r="R29" s="140"/>
      <c r="S29" s="140"/>
      <c r="T29" s="140"/>
      <c r="U29" s="141"/>
      <c r="V29" s="141"/>
      <c r="W29" s="141"/>
      <c r="X29" s="141"/>
    </row>
    <row r="30" spans="1:24" ht="15">
      <c r="A30" s="134"/>
      <c r="D30" s="146"/>
      <c r="E30" s="136"/>
      <c r="F30" s="136"/>
      <c r="G30" s="136"/>
      <c r="H30" s="136"/>
      <c r="I30" s="137">
        <f t="shared" si="0"/>
        <v>0</v>
      </c>
      <c r="J30" s="138" t="e">
        <f t="shared" si="1"/>
        <v>#DIV/0!</v>
      </c>
      <c r="K30" s="138" t="e">
        <f t="shared" si="2"/>
        <v>#DIV/0!</v>
      </c>
      <c r="L30" s="139"/>
      <c r="Q30" s="140"/>
      <c r="R30" s="140"/>
      <c r="S30" s="140"/>
      <c r="T30" s="140"/>
      <c r="U30" s="141"/>
      <c r="V30" s="141"/>
      <c r="W30" s="141"/>
      <c r="X30" s="141"/>
    </row>
    <row r="31" spans="1:24" ht="15">
      <c r="A31" s="134"/>
      <c r="C31"/>
      <c r="D31" s="147"/>
      <c r="E31" s="136"/>
      <c r="F31" s="136"/>
      <c r="G31" s="136"/>
      <c r="H31" s="136"/>
      <c r="I31" s="137">
        <f t="shared" si="0"/>
        <v>0</v>
      </c>
      <c r="J31" s="138" t="e">
        <f t="shared" si="1"/>
        <v>#DIV/0!</v>
      </c>
      <c r="K31" s="138" t="e">
        <f t="shared" si="2"/>
        <v>#DIV/0!</v>
      </c>
    </row>
    <row r="32" spans="1:24" ht="15">
      <c r="A32" s="134"/>
      <c r="C32"/>
      <c r="D32" s="147"/>
      <c r="E32" s="136"/>
      <c r="F32" s="136"/>
      <c r="G32" s="136"/>
      <c r="H32" s="136"/>
      <c r="I32" s="137">
        <f t="shared" si="0"/>
        <v>0</v>
      </c>
      <c r="J32" s="138" t="e">
        <f t="shared" si="1"/>
        <v>#DIV/0!</v>
      </c>
      <c r="K32" s="138" t="e">
        <f t="shared" si="2"/>
        <v>#DIV/0!</v>
      </c>
      <c r="Q32" s="148"/>
      <c r="R32" s="148"/>
      <c r="S32" s="148"/>
      <c r="T32" s="148"/>
      <c r="U32" s="148"/>
    </row>
    <row r="33" spans="1:21" ht="15">
      <c r="A33" s="134"/>
      <c r="C33"/>
      <c r="D33" s="147"/>
      <c r="E33" s="136"/>
      <c r="F33" s="136"/>
      <c r="G33" s="136"/>
      <c r="H33" s="136"/>
      <c r="I33" s="137">
        <f t="shared" si="0"/>
        <v>0</v>
      </c>
      <c r="J33" s="138" t="e">
        <f t="shared" si="1"/>
        <v>#DIV/0!</v>
      </c>
      <c r="K33" s="138" t="e">
        <f t="shared" si="2"/>
        <v>#DIV/0!</v>
      </c>
      <c r="Q33" s="148"/>
      <c r="R33" s="148"/>
      <c r="S33" s="148"/>
      <c r="T33" s="148"/>
      <c r="U33" s="148"/>
    </row>
    <row r="34" spans="1:21" ht="15">
      <c r="A34" s="134"/>
      <c r="C34"/>
      <c r="D34" s="147"/>
      <c r="E34" s="136"/>
      <c r="F34" s="136"/>
      <c r="G34" s="136"/>
      <c r="H34" s="136"/>
      <c r="I34" s="137">
        <f t="shared" si="0"/>
        <v>0</v>
      </c>
      <c r="J34" s="138" t="e">
        <f t="shared" si="1"/>
        <v>#DIV/0!</v>
      </c>
      <c r="K34" s="138" t="e">
        <f t="shared" si="2"/>
        <v>#DIV/0!</v>
      </c>
      <c r="Q34" s="148"/>
      <c r="R34" s="148"/>
      <c r="S34" s="148"/>
      <c r="T34" s="148"/>
      <c r="U34" s="148"/>
    </row>
    <row r="35" spans="1:21" ht="15">
      <c r="A35" s="134"/>
      <c r="C35"/>
      <c r="D35" s="147"/>
      <c r="E35" s="136"/>
      <c r="F35" s="136"/>
      <c r="G35" s="136"/>
      <c r="H35" s="136"/>
      <c r="I35" s="137">
        <f t="shared" si="0"/>
        <v>0</v>
      </c>
      <c r="J35" s="138" t="e">
        <f t="shared" si="1"/>
        <v>#DIV/0!</v>
      </c>
      <c r="K35" s="138" t="e">
        <f t="shared" si="2"/>
        <v>#DIV/0!</v>
      </c>
      <c r="Q35" s="148"/>
      <c r="R35" s="148"/>
      <c r="S35" s="148"/>
      <c r="T35" s="148"/>
      <c r="U35" s="148"/>
    </row>
    <row r="36" spans="1:21" ht="15">
      <c r="A36" s="134"/>
      <c r="C36"/>
      <c r="D36" s="147"/>
      <c r="E36" s="136"/>
      <c r="F36" s="136"/>
      <c r="G36" s="136"/>
      <c r="H36" s="136"/>
      <c r="I36" s="137">
        <f t="shared" si="0"/>
        <v>0</v>
      </c>
      <c r="J36" s="138" t="e">
        <f t="shared" si="1"/>
        <v>#DIV/0!</v>
      </c>
      <c r="K36" s="138" t="e">
        <f t="shared" si="2"/>
        <v>#DIV/0!</v>
      </c>
      <c r="Q36" s="148"/>
      <c r="R36" s="148"/>
      <c r="S36" s="148"/>
      <c r="T36" s="148"/>
      <c r="U36" s="148"/>
    </row>
    <row r="37" spans="1:21" ht="15">
      <c r="A37" s="134"/>
      <c r="C37" s="147"/>
      <c r="D37" s="147"/>
      <c r="E37" s="136"/>
      <c r="F37" s="136"/>
      <c r="G37" s="136"/>
      <c r="H37" s="136"/>
      <c r="I37" s="137">
        <f t="shared" si="0"/>
        <v>0</v>
      </c>
      <c r="J37" s="138" t="e">
        <f t="shared" si="1"/>
        <v>#DIV/0!</v>
      </c>
      <c r="K37" s="138" t="e">
        <f t="shared" si="2"/>
        <v>#DIV/0!</v>
      </c>
      <c r="Q37" s="148"/>
      <c r="R37" s="148"/>
      <c r="S37" s="148"/>
      <c r="T37" s="148"/>
      <c r="U37" s="148"/>
    </row>
    <row r="38" spans="1:21" ht="15">
      <c r="A38" s="134"/>
      <c r="C38" s="147"/>
      <c r="D38" s="147"/>
      <c r="E38" s="136"/>
      <c r="F38" s="136"/>
      <c r="G38" s="136"/>
      <c r="H38" s="136"/>
      <c r="I38" s="137">
        <f t="shared" si="0"/>
        <v>0</v>
      </c>
      <c r="J38" s="138" t="e">
        <f t="shared" si="1"/>
        <v>#DIV/0!</v>
      </c>
      <c r="K38" s="138" t="e">
        <f t="shared" si="2"/>
        <v>#DIV/0!</v>
      </c>
      <c r="Q38" s="148"/>
      <c r="R38" s="148"/>
      <c r="S38" s="148"/>
      <c r="T38" s="148"/>
      <c r="U38" s="148"/>
    </row>
    <row r="39" spans="1:21" ht="15">
      <c r="A39" s="134"/>
      <c r="C39" s="147"/>
      <c r="D39" s="147"/>
      <c r="E39" s="136"/>
      <c r="F39" s="136"/>
      <c r="G39" s="136"/>
      <c r="H39" s="136"/>
      <c r="I39" s="137">
        <f t="shared" si="0"/>
        <v>0</v>
      </c>
      <c r="J39" s="138" t="e">
        <f t="shared" si="1"/>
        <v>#DIV/0!</v>
      </c>
      <c r="K39" s="138" t="e">
        <f t="shared" si="2"/>
        <v>#DIV/0!</v>
      </c>
      <c r="Q39" s="148"/>
      <c r="R39" s="148"/>
      <c r="S39" s="148"/>
      <c r="T39" s="148"/>
      <c r="U39" s="148"/>
    </row>
    <row r="40" spans="1:21" ht="15">
      <c r="A40" s="134"/>
      <c r="C40" s="147"/>
      <c r="D40" s="147"/>
      <c r="E40" s="136"/>
      <c r="F40" s="136"/>
      <c r="G40" s="136"/>
      <c r="H40" s="136"/>
      <c r="I40" s="137">
        <f t="shared" si="0"/>
        <v>0</v>
      </c>
      <c r="J40" s="138" t="e">
        <f t="shared" si="1"/>
        <v>#DIV/0!</v>
      </c>
      <c r="K40" s="138" t="e">
        <f t="shared" si="2"/>
        <v>#DIV/0!</v>
      </c>
      <c r="Q40" s="148"/>
      <c r="R40" s="148"/>
      <c r="S40" s="148"/>
      <c r="T40" s="148"/>
      <c r="U40" s="148"/>
    </row>
    <row r="41" spans="1:21" ht="15">
      <c r="A41" s="134"/>
      <c r="C41" s="147"/>
      <c r="D41" s="147"/>
      <c r="E41" s="136"/>
      <c r="F41" s="136"/>
      <c r="G41" s="136"/>
      <c r="H41" s="136"/>
      <c r="I41" s="137">
        <f t="shared" si="0"/>
        <v>0</v>
      </c>
      <c r="J41" s="138" t="e">
        <f t="shared" si="1"/>
        <v>#DIV/0!</v>
      </c>
      <c r="K41" s="138" t="e">
        <f t="shared" si="2"/>
        <v>#DIV/0!</v>
      </c>
      <c r="Q41" s="148"/>
      <c r="R41" s="148"/>
      <c r="S41" s="148"/>
      <c r="T41" s="148"/>
      <c r="U41" s="148"/>
    </row>
    <row r="42" spans="1:21" ht="15">
      <c r="A42" s="134"/>
      <c r="C42" s="147"/>
      <c r="D42" s="147"/>
      <c r="E42" s="136"/>
      <c r="F42" s="136"/>
      <c r="G42" s="136"/>
      <c r="H42" s="136"/>
      <c r="I42" s="137">
        <f t="shared" si="0"/>
        <v>0</v>
      </c>
      <c r="J42" s="138" t="e">
        <f t="shared" si="1"/>
        <v>#DIV/0!</v>
      </c>
      <c r="K42" s="138" t="e">
        <f t="shared" si="2"/>
        <v>#DIV/0!</v>
      </c>
      <c r="Q42" s="148"/>
      <c r="R42" s="148"/>
      <c r="S42" s="148"/>
      <c r="T42" s="148"/>
      <c r="U42" s="148"/>
    </row>
    <row r="43" spans="1:21" ht="15">
      <c r="A43" s="134"/>
      <c r="B43"/>
      <c r="C43" s="147"/>
      <c r="D43" s="147"/>
      <c r="E43" s="136"/>
      <c r="F43" s="136"/>
      <c r="G43" s="136"/>
      <c r="H43" s="136"/>
      <c r="I43" s="137">
        <f t="shared" si="0"/>
        <v>0</v>
      </c>
      <c r="J43" s="138" t="e">
        <f t="shared" si="1"/>
        <v>#DIV/0!</v>
      </c>
      <c r="K43" s="138" t="e">
        <f t="shared" si="2"/>
        <v>#DIV/0!</v>
      </c>
      <c r="Q43" s="148"/>
      <c r="R43" s="148"/>
      <c r="S43" s="148"/>
      <c r="T43" s="148"/>
      <c r="U43" s="148"/>
    </row>
    <row r="44" spans="1:21" ht="15">
      <c r="A44" s="134"/>
      <c r="B44"/>
      <c r="C44" s="147"/>
      <c r="D44" s="147"/>
      <c r="E44" s="136"/>
      <c r="F44" s="136"/>
      <c r="G44" s="136"/>
      <c r="H44" s="136"/>
      <c r="I44" s="137">
        <f t="shared" si="0"/>
        <v>0</v>
      </c>
      <c r="J44" s="138" t="e">
        <f t="shared" si="1"/>
        <v>#DIV/0!</v>
      </c>
      <c r="K44" s="138" t="e">
        <f t="shared" si="2"/>
        <v>#DIV/0!</v>
      </c>
      <c r="Q44" s="148"/>
      <c r="R44" s="148"/>
      <c r="S44" s="148"/>
      <c r="T44" s="148"/>
      <c r="U44" s="148"/>
    </row>
    <row r="45" spans="1:21" ht="15">
      <c r="A45" s="134"/>
      <c r="B45"/>
      <c r="C45" s="147"/>
      <c r="D45" s="147"/>
      <c r="E45" s="136"/>
      <c r="F45" s="136"/>
      <c r="G45" s="136"/>
      <c r="H45" s="136"/>
      <c r="I45" s="137">
        <f t="shared" ref="I45:I73" si="4">SUM(B45:H45)</f>
        <v>0</v>
      </c>
      <c r="J45" s="138" t="e">
        <f t="shared" si="1"/>
        <v>#DIV/0!</v>
      </c>
      <c r="K45" s="138" t="e">
        <f t="shared" si="2"/>
        <v>#DIV/0!</v>
      </c>
      <c r="Q45" s="148"/>
      <c r="R45" s="148"/>
      <c r="S45" s="148"/>
      <c r="T45" s="148"/>
      <c r="U45" s="148"/>
    </row>
    <row r="46" spans="1:21" ht="15">
      <c r="A46" s="134"/>
      <c r="B46"/>
      <c r="C46" s="147"/>
      <c r="D46" s="147"/>
      <c r="E46" s="136"/>
      <c r="F46" s="136"/>
      <c r="G46" s="136"/>
      <c r="H46" s="136"/>
      <c r="I46" s="137">
        <f t="shared" si="4"/>
        <v>0</v>
      </c>
      <c r="J46" s="138" t="e">
        <f t="shared" si="1"/>
        <v>#DIV/0!</v>
      </c>
      <c r="K46" s="138" t="e">
        <f t="shared" si="2"/>
        <v>#DIV/0!</v>
      </c>
      <c r="Q46" s="148"/>
      <c r="R46" s="148"/>
      <c r="S46" s="148"/>
      <c r="T46" s="148"/>
      <c r="U46" s="148"/>
    </row>
    <row r="47" spans="1:21" ht="15">
      <c r="A47" s="134"/>
      <c r="B47"/>
      <c r="C47" s="147"/>
      <c r="D47" s="147"/>
      <c r="E47" s="136"/>
      <c r="F47" s="136"/>
      <c r="G47" s="136"/>
      <c r="H47" s="136"/>
      <c r="I47" s="137">
        <f t="shared" si="4"/>
        <v>0</v>
      </c>
      <c r="J47" s="138" t="e">
        <f t="shared" si="1"/>
        <v>#DIV/0!</v>
      </c>
      <c r="K47" s="138" t="e">
        <f t="shared" si="2"/>
        <v>#DIV/0!</v>
      </c>
      <c r="Q47" s="148"/>
      <c r="R47" s="148"/>
      <c r="S47" s="148"/>
      <c r="T47" s="148"/>
      <c r="U47" s="148"/>
    </row>
    <row r="48" spans="1:21" ht="15">
      <c r="A48" s="134"/>
      <c r="B48"/>
      <c r="C48" s="147"/>
      <c r="D48" s="147"/>
      <c r="E48" s="136"/>
      <c r="F48" s="136"/>
      <c r="G48" s="136"/>
      <c r="H48" s="136"/>
      <c r="I48" s="137">
        <f t="shared" si="4"/>
        <v>0</v>
      </c>
      <c r="J48" s="138" t="e">
        <f t="shared" si="1"/>
        <v>#DIV/0!</v>
      </c>
      <c r="K48" s="138" t="e">
        <f t="shared" si="2"/>
        <v>#DIV/0!</v>
      </c>
      <c r="Q48" s="148"/>
      <c r="R48" s="148"/>
      <c r="S48" s="148"/>
      <c r="T48" s="148"/>
      <c r="U48" s="148"/>
    </row>
    <row r="49" spans="1:21" ht="15">
      <c r="A49" s="134"/>
      <c r="B49"/>
      <c r="C49" s="147"/>
      <c r="D49" s="147"/>
      <c r="E49" s="136"/>
      <c r="F49" s="136"/>
      <c r="G49" s="136"/>
      <c r="H49" s="136"/>
      <c r="I49" s="137">
        <f t="shared" si="4"/>
        <v>0</v>
      </c>
      <c r="J49" s="138" t="e">
        <f t="shared" si="1"/>
        <v>#DIV/0!</v>
      </c>
      <c r="K49" s="138" t="e">
        <f t="shared" si="2"/>
        <v>#DIV/0!</v>
      </c>
      <c r="Q49" s="148"/>
      <c r="R49" s="148"/>
      <c r="S49" s="148"/>
      <c r="T49" s="148"/>
      <c r="U49" s="148"/>
    </row>
    <row r="50" spans="1:21" ht="15">
      <c r="A50" s="134"/>
      <c r="B50"/>
      <c r="C50" s="147"/>
      <c r="D50" s="147"/>
      <c r="E50" s="136"/>
      <c r="F50" s="136"/>
      <c r="G50" s="136"/>
      <c r="H50" s="136"/>
      <c r="I50" s="137">
        <f t="shared" si="4"/>
        <v>0</v>
      </c>
      <c r="J50" s="138" t="e">
        <f t="shared" si="1"/>
        <v>#DIV/0!</v>
      </c>
      <c r="K50" s="138" t="e">
        <f t="shared" si="2"/>
        <v>#DIV/0!</v>
      </c>
      <c r="Q50" s="148"/>
      <c r="R50" s="148"/>
      <c r="S50" s="148"/>
      <c r="T50" s="148"/>
    </row>
    <row r="51" spans="1:21" ht="15">
      <c r="A51" s="134"/>
      <c r="B51"/>
      <c r="C51" s="147"/>
      <c r="D51" s="147"/>
      <c r="E51" s="136"/>
      <c r="F51" s="136"/>
      <c r="G51" s="136"/>
      <c r="H51" s="136"/>
      <c r="I51" s="137">
        <f t="shared" si="4"/>
        <v>0</v>
      </c>
      <c r="J51" s="138" t="e">
        <f t="shared" si="1"/>
        <v>#DIV/0!</v>
      </c>
      <c r="K51" s="138" t="e">
        <f t="shared" si="2"/>
        <v>#DIV/0!</v>
      </c>
    </row>
    <row r="52" spans="1:21" ht="15">
      <c r="A52" s="134"/>
      <c r="B52"/>
      <c r="C52" s="147"/>
      <c r="D52" s="147"/>
      <c r="E52" s="136"/>
      <c r="F52" s="136"/>
      <c r="G52" s="136"/>
      <c r="H52" s="136"/>
      <c r="I52" s="137">
        <f t="shared" si="4"/>
        <v>0</v>
      </c>
      <c r="J52" s="138" t="e">
        <f t="shared" si="1"/>
        <v>#DIV/0!</v>
      </c>
      <c r="K52" s="138" t="e">
        <f t="shared" si="2"/>
        <v>#DIV/0!</v>
      </c>
    </row>
    <row r="53" spans="1:21" ht="15">
      <c r="A53" s="134"/>
      <c r="B53"/>
      <c r="C53" s="147"/>
      <c r="D53" s="147"/>
      <c r="E53" s="136"/>
      <c r="F53" s="136"/>
      <c r="G53" s="136"/>
      <c r="H53" s="136"/>
      <c r="I53" s="137">
        <f t="shared" si="4"/>
        <v>0</v>
      </c>
      <c r="J53" s="138" t="e">
        <f t="shared" si="1"/>
        <v>#DIV/0!</v>
      </c>
      <c r="K53" s="138" t="e">
        <f t="shared" si="2"/>
        <v>#DIV/0!</v>
      </c>
    </row>
    <row r="54" spans="1:21" ht="15">
      <c r="A54" s="134"/>
      <c r="B54"/>
      <c r="C54" s="147"/>
      <c r="D54" s="147"/>
      <c r="E54" s="136"/>
      <c r="F54" s="136"/>
      <c r="G54" s="136"/>
      <c r="H54" s="136"/>
      <c r="I54" s="137">
        <f t="shared" si="4"/>
        <v>0</v>
      </c>
      <c r="J54" s="138" t="e">
        <f t="shared" si="1"/>
        <v>#DIV/0!</v>
      </c>
      <c r="K54" s="138" t="e">
        <f t="shared" si="2"/>
        <v>#DIV/0!</v>
      </c>
    </row>
    <row r="55" spans="1:21" ht="15">
      <c r="A55" s="134"/>
      <c r="B55"/>
      <c r="C55" s="147"/>
      <c r="D55" s="147"/>
      <c r="E55" s="136"/>
      <c r="F55" s="136"/>
      <c r="G55" s="136"/>
      <c r="H55" s="136"/>
      <c r="I55" s="137">
        <f t="shared" si="4"/>
        <v>0</v>
      </c>
      <c r="J55" s="138" t="e">
        <f t="shared" si="1"/>
        <v>#DIV/0!</v>
      </c>
      <c r="K55" s="138" t="e">
        <f t="shared" si="2"/>
        <v>#DIV/0!</v>
      </c>
    </row>
    <row r="56" spans="1:21" ht="15">
      <c r="A56" s="134"/>
      <c r="B56"/>
      <c r="C56" s="147"/>
      <c r="D56" s="147"/>
      <c r="E56" s="136"/>
      <c r="F56" s="136"/>
      <c r="G56" s="136"/>
      <c r="H56" s="136"/>
      <c r="I56" s="137">
        <f t="shared" si="4"/>
        <v>0</v>
      </c>
      <c r="J56" s="138" t="e">
        <f t="shared" si="1"/>
        <v>#DIV/0!</v>
      </c>
      <c r="K56" s="138" t="e">
        <f t="shared" si="2"/>
        <v>#DIV/0!</v>
      </c>
    </row>
    <row r="57" spans="1:21" ht="15">
      <c r="A57" s="134"/>
      <c r="B57"/>
      <c r="C57" s="147"/>
      <c r="D57" s="147"/>
      <c r="E57" s="136"/>
      <c r="F57" s="136"/>
      <c r="G57" s="136"/>
      <c r="H57" s="136"/>
      <c r="I57" s="137">
        <f t="shared" si="4"/>
        <v>0</v>
      </c>
      <c r="J57" s="138" t="e">
        <f t="shared" si="1"/>
        <v>#DIV/0!</v>
      </c>
      <c r="K57" s="138" t="e">
        <f t="shared" si="2"/>
        <v>#DIV/0!</v>
      </c>
    </row>
    <row r="58" spans="1:21" ht="15">
      <c r="A58" s="134"/>
      <c r="B58"/>
      <c r="C58" s="147"/>
      <c r="D58" s="147"/>
      <c r="E58" s="136"/>
      <c r="F58" s="136"/>
      <c r="G58" s="136"/>
      <c r="H58" s="136"/>
      <c r="I58" s="137">
        <f t="shared" si="4"/>
        <v>0</v>
      </c>
      <c r="J58" s="138" t="e">
        <f t="shared" si="1"/>
        <v>#DIV/0!</v>
      </c>
      <c r="K58" s="138" t="e">
        <f t="shared" si="2"/>
        <v>#DIV/0!</v>
      </c>
    </row>
    <row r="59" spans="1:21" ht="15">
      <c r="A59" s="134"/>
      <c r="B59"/>
      <c r="C59" s="147"/>
      <c r="D59" s="147"/>
      <c r="E59" s="136"/>
      <c r="F59" s="136"/>
      <c r="G59" s="136"/>
      <c r="H59" s="136"/>
      <c r="I59" s="137">
        <f t="shared" si="4"/>
        <v>0</v>
      </c>
      <c r="J59" s="138" t="e">
        <f t="shared" si="1"/>
        <v>#DIV/0!</v>
      </c>
      <c r="K59" s="138" t="e">
        <f t="shared" si="2"/>
        <v>#DIV/0!</v>
      </c>
      <c r="Q59" s="149" t="s">
        <v>823</v>
      </c>
    </row>
    <row r="60" spans="1:21" ht="15">
      <c r="A60" s="134"/>
      <c r="B60"/>
      <c r="C60" s="147"/>
      <c r="D60" s="147"/>
      <c r="E60" s="136"/>
      <c r="F60" s="136"/>
      <c r="G60" s="136"/>
      <c r="H60" s="136"/>
      <c r="I60" s="137">
        <f t="shared" si="4"/>
        <v>0</v>
      </c>
      <c r="J60" s="138" t="e">
        <f t="shared" si="1"/>
        <v>#DIV/0!</v>
      </c>
      <c r="K60" s="138" t="e">
        <f t="shared" si="2"/>
        <v>#DIV/0!</v>
      </c>
      <c r="Q60" s="149" t="s">
        <v>824</v>
      </c>
    </row>
    <row r="61" spans="1:21" ht="15">
      <c r="A61" s="134"/>
      <c r="B61"/>
      <c r="C61" s="147"/>
      <c r="D61" s="147"/>
      <c r="E61" s="136"/>
      <c r="F61" s="136"/>
      <c r="G61" s="136"/>
      <c r="H61" s="136"/>
      <c r="I61" s="137">
        <f t="shared" si="4"/>
        <v>0</v>
      </c>
      <c r="J61" s="138" t="e">
        <f t="shared" si="1"/>
        <v>#DIV/0!</v>
      </c>
      <c r="K61" s="138" t="e">
        <f t="shared" si="2"/>
        <v>#DIV/0!</v>
      </c>
    </row>
    <row r="62" spans="1:21" ht="15">
      <c r="A62" s="134"/>
      <c r="B62"/>
      <c r="C62" s="147"/>
      <c r="D62" s="147"/>
      <c r="E62" s="136"/>
      <c r="F62" s="136"/>
      <c r="G62" s="136"/>
      <c r="H62" s="136"/>
      <c r="I62" s="137">
        <f t="shared" si="4"/>
        <v>0</v>
      </c>
      <c r="J62" s="138" t="e">
        <f t="shared" si="1"/>
        <v>#DIV/0!</v>
      </c>
      <c r="K62" s="138" t="e">
        <f t="shared" si="2"/>
        <v>#DIV/0!</v>
      </c>
    </row>
    <row r="63" spans="1:21" ht="15">
      <c r="A63" s="134"/>
      <c r="B63"/>
      <c r="C63" s="147"/>
      <c r="D63" s="147"/>
      <c r="E63" s="136"/>
      <c r="F63" s="136"/>
      <c r="G63" s="136"/>
      <c r="H63" s="136"/>
      <c r="I63" s="137">
        <f t="shared" si="4"/>
        <v>0</v>
      </c>
      <c r="J63" s="138" t="e">
        <f t="shared" si="1"/>
        <v>#DIV/0!</v>
      </c>
      <c r="K63" s="138" t="e">
        <f t="shared" si="2"/>
        <v>#DIV/0!</v>
      </c>
    </row>
    <row r="64" spans="1:21" ht="15">
      <c r="A64" s="134"/>
      <c r="B64"/>
      <c r="C64" s="147"/>
      <c r="D64" s="147"/>
      <c r="E64" s="136"/>
      <c r="F64" s="136"/>
      <c r="G64" s="136"/>
      <c r="H64" s="136"/>
      <c r="I64" s="137">
        <f t="shared" si="4"/>
        <v>0</v>
      </c>
      <c r="J64" s="138" t="e">
        <f t="shared" si="1"/>
        <v>#DIV/0!</v>
      </c>
      <c r="K64" s="138" t="e">
        <f t="shared" si="2"/>
        <v>#DIV/0!</v>
      </c>
    </row>
    <row r="65" spans="1:12" ht="15">
      <c r="A65" s="134"/>
      <c r="B65"/>
      <c r="C65" s="147"/>
      <c r="D65" s="147"/>
      <c r="E65" s="136"/>
      <c r="F65" s="136"/>
      <c r="G65" s="136"/>
      <c r="H65" s="136"/>
      <c r="I65" s="137">
        <f t="shared" si="4"/>
        <v>0</v>
      </c>
      <c r="J65" s="138" t="e">
        <f t="shared" si="1"/>
        <v>#DIV/0!</v>
      </c>
      <c r="K65" s="138" t="e">
        <f t="shared" si="2"/>
        <v>#DIV/0!</v>
      </c>
    </row>
    <row r="66" spans="1:12" ht="15">
      <c r="A66" s="134"/>
      <c r="B66"/>
      <c r="C66" s="147"/>
      <c r="D66" s="147"/>
      <c r="E66" s="136"/>
      <c r="F66" s="136"/>
      <c r="G66" s="136"/>
      <c r="H66" s="136"/>
      <c r="I66" s="137">
        <f t="shared" si="4"/>
        <v>0</v>
      </c>
      <c r="J66" s="138" t="e">
        <f t="shared" si="1"/>
        <v>#DIV/0!</v>
      </c>
      <c r="K66" s="138" t="e">
        <f t="shared" si="2"/>
        <v>#DIV/0!</v>
      </c>
    </row>
    <row r="67" spans="1:12" ht="15">
      <c r="A67" s="134"/>
      <c r="B67" s="147"/>
      <c r="C67" s="147"/>
      <c r="D67" s="147"/>
      <c r="E67" s="136"/>
      <c r="F67" s="136"/>
      <c r="G67" s="136"/>
      <c r="H67" s="136"/>
      <c r="I67" s="137">
        <f t="shared" si="4"/>
        <v>0</v>
      </c>
      <c r="J67" s="138" t="e">
        <f t="shared" si="1"/>
        <v>#DIV/0!</v>
      </c>
      <c r="K67" s="138" t="e">
        <f t="shared" si="2"/>
        <v>#DIV/0!</v>
      </c>
    </row>
    <row r="68" spans="1:12" ht="15">
      <c r="A68" s="134"/>
      <c r="B68" s="147"/>
      <c r="C68" s="147"/>
      <c r="D68" s="147"/>
      <c r="E68" s="136"/>
      <c r="F68" s="136"/>
      <c r="G68" s="136"/>
      <c r="H68" s="136"/>
      <c r="I68" s="137">
        <f t="shared" si="4"/>
        <v>0</v>
      </c>
      <c r="J68" s="138" t="e">
        <f t="shared" si="1"/>
        <v>#DIV/0!</v>
      </c>
      <c r="K68" s="138" t="e">
        <f t="shared" si="2"/>
        <v>#DIV/0!</v>
      </c>
    </row>
    <row r="69" spans="1:12" ht="15">
      <c r="A69" s="134"/>
      <c r="B69" s="147"/>
      <c r="C69" s="147"/>
      <c r="D69" s="147"/>
      <c r="E69" s="136"/>
      <c r="F69" s="136"/>
      <c r="G69" s="136"/>
      <c r="H69" s="136"/>
      <c r="I69" s="137">
        <f t="shared" si="4"/>
        <v>0</v>
      </c>
      <c r="J69" s="138" t="e">
        <f t="shared" si="1"/>
        <v>#DIV/0!</v>
      </c>
      <c r="K69" s="138" t="e">
        <f t="shared" si="2"/>
        <v>#DIV/0!</v>
      </c>
    </row>
    <row r="70" spans="1:12" ht="15">
      <c r="A70" s="134"/>
      <c r="B70" s="147"/>
      <c r="C70" s="147"/>
      <c r="D70" s="147"/>
      <c r="E70" s="136"/>
      <c r="F70" s="136"/>
      <c r="G70" s="136"/>
      <c r="H70" s="136"/>
      <c r="I70" s="137">
        <f t="shared" si="4"/>
        <v>0</v>
      </c>
      <c r="J70" s="138" t="e">
        <f t="shared" si="1"/>
        <v>#DIV/0!</v>
      </c>
      <c r="K70" s="138" t="e">
        <f t="shared" si="2"/>
        <v>#DIV/0!</v>
      </c>
    </row>
    <row r="71" spans="1:12" ht="15">
      <c r="A71" s="134"/>
      <c r="B71" s="147"/>
      <c r="C71" s="147"/>
      <c r="D71" s="147"/>
      <c r="E71" s="136"/>
      <c r="F71" s="136"/>
      <c r="G71" s="136"/>
      <c r="H71" s="136"/>
      <c r="I71" s="137">
        <f t="shared" si="4"/>
        <v>0</v>
      </c>
      <c r="J71" s="138" t="e">
        <f t="shared" si="1"/>
        <v>#DIV/0!</v>
      </c>
      <c r="K71" s="138" t="e">
        <f t="shared" si="2"/>
        <v>#DIV/0!</v>
      </c>
    </row>
    <row r="72" spans="1:12" ht="15">
      <c r="A72" s="134"/>
      <c r="B72" s="147"/>
      <c r="C72" s="147"/>
      <c r="D72" s="147"/>
      <c r="E72" s="136"/>
      <c r="F72" s="136"/>
      <c r="G72" s="136"/>
      <c r="H72" s="136"/>
      <c r="I72" s="137">
        <f t="shared" si="4"/>
        <v>0</v>
      </c>
      <c r="J72" s="138" t="e">
        <f t="shared" si="1"/>
        <v>#DIV/0!</v>
      </c>
      <c r="K72" s="138" t="e">
        <f t="shared" si="2"/>
        <v>#DIV/0!</v>
      </c>
    </row>
    <row r="73" spans="1:12" ht="15">
      <c r="A73" s="134"/>
      <c r="B73" s="147"/>
      <c r="C73" s="147"/>
      <c r="D73" s="147"/>
      <c r="E73" s="136"/>
      <c r="F73" s="136"/>
      <c r="G73" s="136"/>
      <c r="H73" s="136"/>
      <c r="I73" s="137">
        <f t="shared" si="4"/>
        <v>0</v>
      </c>
      <c r="J73" s="138" t="e">
        <f t="shared" si="1"/>
        <v>#DIV/0!</v>
      </c>
      <c r="K73" s="138" t="e">
        <f t="shared" si="2"/>
        <v>#DIV/0!</v>
      </c>
    </row>
    <row r="74" spans="1:12">
      <c r="A74" s="150" t="s">
        <v>825</v>
      </c>
      <c r="B74" s="151">
        <f>SUM(B13:B73)</f>
        <v>22.324000000000002</v>
      </c>
      <c r="C74" s="151">
        <f>SUM(C13:C73)</f>
        <v>22.580000000000002</v>
      </c>
      <c r="D74" s="151">
        <f>SUM(D13:D73)</f>
        <v>15.962000000000002</v>
      </c>
      <c r="E74" s="151">
        <f t="shared" ref="E74:I74" si="5">SUM(E13:E73)</f>
        <v>0</v>
      </c>
      <c r="F74" s="151">
        <f t="shared" si="5"/>
        <v>0</v>
      </c>
      <c r="G74" s="151">
        <f t="shared" si="5"/>
        <v>0</v>
      </c>
      <c r="H74" s="151">
        <f t="shared" si="5"/>
        <v>0</v>
      </c>
      <c r="I74" s="151">
        <f t="shared" si="5"/>
        <v>60.865999999999985</v>
      </c>
      <c r="J74" s="126"/>
    </row>
    <row r="76" spans="1:12">
      <c r="A76" s="107" t="s">
        <v>866</v>
      </c>
    </row>
    <row r="77" spans="1:12" ht="15.75">
      <c r="D77" s="108" t="s">
        <v>778</v>
      </c>
      <c r="E77" s="109"/>
      <c r="F77" s="109"/>
      <c r="G77" s="109"/>
      <c r="H77" s="109"/>
      <c r="I77" s="109"/>
      <c r="J77" s="109"/>
    </row>
    <row r="78" spans="1:12">
      <c r="B78" s="110" t="s">
        <v>779</v>
      </c>
      <c r="C78" s="111">
        <f>COUNT(B89:B149)</f>
        <v>12</v>
      </c>
      <c r="D78" s="112" t="s">
        <v>780</v>
      </c>
      <c r="E78" s="112" t="s">
        <v>781</v>
      </c>
      <c r="F78" s="112" t="s">
        <v>782</v>
      </c>
      <c r="G78" s="112" t="s">
        <v>783</v>
      </c>
      <c r="H78" s="112" t="s">
        <v>784</v>
      </c>
      <c r="I78" s="112" t="s">
        <v>785</v>
      </c>
      <c r="J78" s="112" t="s">
        <v>786</v>
      </c>
      <c r="K78" s="112" t="s">
        <v>787</v>
      </c>
      <c r="L78" s="113" t="s">
        <v>788</v>
      </c>
    </row>
    <row r="79" spans="1:12">
      <c r="B79" s="110" t="s">
        <v>789</v>
      </c>
      <c r="C79" s="111">
        <f>COUNT(B89:H89)</f>
        <v>3</v>
      </c>
      <c r="D79" s="114" t="s">
        <v>333</v>
      </c>
      <c r="E79" s="115">
        <f>C79-1</f>
        <v>2</v>
      </c>
      <c r="F79" s="115">
        <f>(SUMSQ(B150:H150)/C78)-C82</f>
        <v>548.46913580245746</v>
      </c>
      <c r="G79" s="115">
        <f>F79/E79</f>
        <v>274.23456790122873</v>
      </c>
      <c r="H79" s="115">
        <f>G79/G81</f>
        <v>1.3872011627048528</v>
      </c>
      <c r="I79" s="116">
        <f>FINV(0.05,E79,E$5)</f>
        <v>3.443356779418532</v>
      </c>
      <c r="J79" s="117" t="str">
        <f>IF(H79&gt;K79,"**",IF(H79&gt;I79,"*","NS"))</f>
        <v>NS</v>
      </c>
      <c r="K79" s="116">
        <f>FINV(0.01,E79,E$5)</f>
        <v>5.7190219125422441</v>
      </c>
      <c r="L79" s="107">
        <f>FDIST(H79,E79,E$5)</f>
        <v>0.2707786647030539</v>
      </c>
    </row>
    <row r="80" spans="1:12">
      <c r="B80" s="110" t="s">
        <v>790</v>
      </c>
      <c r="C80" s="118">
        <f>I150</f>
        <v>2108.3333333333335</v>
      </c>
      <c r="D80" s="114" t="s">
        <v>791</v>
      </c>
      <c r="E80" s="115">
        <f>C78-1</f>
        <v>11</v>
      </c>
      <c r="F80" s="115">
        <f>(SUMSQ(I89:I149)/C79)-C82</f>
        <v>5350.5524691357859</v>
      </c>
      <c r="G80" s="115">
        <f>F80/E80</f>
        <v>486.413860830526</v>
      </c>
      <c r="H80" s="115">
        <f>G80/G81</f>
        <v>2.4604989752527797</v>
      </c>
      <c r="I80" s="116">
        <f>FINV(0.05,E80,E$5)</f>
        <v>2.2585183570790983</v>
      </c>
      <c r="J80" s="117" t="str">
        <f>IF(H80&gt;K80,"**",IF(H80&gt;I80,"*","NS"))</f>
        <v>*</v>
      </c>
      <c r="K80" s="116">
        <f>FINV(0.01,E80,E$5)</f>
        <v>3.1837421960767083</v>
      </c>
      <c r="L80" s="119">
        <f>FDIST(H80,E80,E$5)</f>
        <v>3.4766221255498969E-2</v>
      </c>
    </row>
    <row r="81" spans="1:24">
      <c r="B81" s="110" t="s">
        <v>792</v>
      </c>
      <c r="C81" s="118">
        <f>I150/(C78*C79)</f>
        <v>58.564814814814817</v>
      </c>
      <c r="D81" s="114" t="s">
        <v>793</v>
      </c>
      <c r="E81" s="115">
        <f>E80*E79</f>
        <v>22</v>
      </c>
      <c r="F81" s="115">
        <f>F82-F80-F79</f>
        <v>4349.1604938271485</v>
      </c>
      <c r="G81" s="116">
        <f>F81/E81</f>
        <v>197.68911335577948</v>
      </c>
      <c r="H81" s="115"/>
      <c r="I81" s="115"/>
      <c r="J81" s="117"/>
    </row>
    <row r="82" spans="1:24">
      <c r="B82" s="110" t="s">
        <v>794</v>
      </c>
      <c r="C82" s="118">
        <f>POWER(I150,2)/(C78*C79)</f>
        <v>123474.15123456792</v>
      </c>
      <c r="D82" s="112" t="s">
        <v>795</v>
      </c>
      <c r="E82" s="120">
        <f>C78*C79-1</f>
        <v>35</v>
      </c>
      <c r="F82" s="120">
        <f>SUMSQ(B89:H149)-C82</f>
        <v>10248.182098765392</v>
      </c>
      <c r="G82" s="120"/>
      <c r="H82" s="120"/>
      <c r="I82" s="120"/>
      <c r="J82" s="117"/>
    </row>
    <row r="83" spans="1:24" s="121" customFormat="1">
      <c r="C83" s="122"/>
      <c r="D83" s="123" t="s">
        <v>796</v>
      </c>
      <c r="E83" s="124"/>
      <c r="F83" s="124">
        <f>SQRT(G81)</f>
        <v>14.060196063916729</v>
      </c>
      <c r="G83" s="125"/>
      <c r="H83" s="125"/>
      <c r="I83" s="125"/>
    </row>
    <row r="84" spans="1:24">
      <c r="D84" s="244" t="s">
        <v>797</v>
      </c>
      <c r="E84" s="244"/>
      <c r="F84" s="126">
        <f>SQRT((G81)/C79)</f>
        <v>8.1176579823612407</v>
      </c>
      <c r="I84" s="127"/>
    </row>
    <row r="85" spans="1:24">
      <c r="D85" s="244" t="s">
        <v>798</v>
      </c>
      <c r="E85" s="244"/>
      <c r="F85" s="126">
        <f>TINV(0.05,E81)*F84*SQRT(2)</f>
        <v>23.80827427222513</v>
      </c>
      <c r="G85" s="107" t="s">
        <v>799</v>
      </c>
      <c r="H85" s="126">
        <f>TINV(0.01,E81)*F84*SQRT(2)</f>
        <v>32.359607070049094</v>
      </c>
    </row>
    <row r="86" spans="1:24">
      <c r="D86" s="244" t="s">
        <v>800</v>
      </c>
      <c r="E86" s="244"/>
      <c r="F86" s="126">
        <f>SQRT(G81)/C81*100</f>
        <v>24.007923713881528</v>
      </c>
    </row>
    <row r="87" spans="1:24">
      <c r="D87" s="117"/>
      <c r="E87" s="128"/>
      <c r="O87" s="129" t="s">
        <v>792</v>
      </c>
      <c r="P87" s="130">
        <f>C81</f>
        <v>58.564814814814817</v>
      </c>
    </row>
    <row r="88" spans="1:24">
      <c r="A88" s="131" t="s">
        <v>791</v>
      </c>
      <c r="B88" s="131" t="s">
        <v>801</v>
      </c>
      <c r="C88" s="131" t="s">
        <v>802</v>
      </c>
      <c r="D88" s="131" t="s">
        <v>803</v>
      </c>
      <c r="E88" s="131">
        <v>4</v>
      </c>
      <c r="F88" s="131">
        <v>5</v>
      </c>
      <c r="G88" s="131">
        <v>6</v>
      </c>
      <c r="H88" s="131">
        <v>8</v>
      </c>
      <c r="I88" s="131" t="s">
        <v>804</v>
      </c>
      <c r="J88" s="131" t="s">
        <v>792</v>
      </c>
      <c r="K88" s="131" t="s">
        <v>805</v>
      </c>
      <c r="O88" s="132" t="s">
        <v>796</v>
      </c>
      <c r="P88" s="133">
        <f>SQRT(G81)</f>
        <v>14.060196063916729</v>
      </c>
    </row>
    <row r="89" spans="1:24" ht="15">
      <c r="A89" s="134" t="s">
        <v>624</v>
      </c>
      <c r="B89" s="167">
        <v>107.66666666666667</v>
      </c>
      <c r="C89" s="167">
        <v>53.333333333333336</v>
      </c>
      <c r="D89" s="167">
        <v>94.666666666666671</v>
      </c>
      <c r="E89" s="136"/>
      <c r="F89" s="136"/>
      <c r="G89" s="136"/>
      <c r="H89" s="136"/>
      <c r="I89" s="159">
        <f t="shared" ref="I89:I120" si="6">SUM(B89:H89)</f>
        <v>255.66666666666669</v>
      </c>
      <c r="J89" s="160">
        <f t="shared" ref="J89:J149" si="7">AVERAGE(B89:H89)</f>
        <v>85.222222222222229</v>
      </c>
      <c r="K89" s="160">
        <f t="shared" ref="K89:K149" si="8">STDEV(B89:D89)/SQRT(C$3)</f>
        <v>16.380129485913976</v>
      </c>
      <c r="L89" s="161"/>
      <c r="O89" s="132" t="s">
        <v>806</v>
      </c>
      <c r="P89" s="133">
        <f>F83/C81*100</f>
        <v>24.007923713881528</v>
      </c>
      <c r="Q89" s="140"/>
      <c r="R89" s="140"/>
      <c r="S89" s="140"/>
      <c r="T89" s="140"/>
      <c r="U89" s="141"/>
      <c r="V89" s="141"/>
      <c r="W89" s="141"/>
      <c r="X89" s="141"/>
    </row>
    <row r="90" spans="1:24" ht="15">
      <c r="A90" s="134" t="s">
        <v>631</v>
      </c>
      <c r="B90" s="167">
        <v>54.666666666666664</v>
      </c>
      <c r="C90" s="167">
        <v>67.666666666666671</v>
      </c>
      <c r="D90" s="167">
        <v>63</v>
      </c>
      <c r="E90" s="136"/>
      <c r="F90" s="136"/>
      <c r="G90" s="136"/>
      <c r="H90" s="136"/>
      <c r="I90" s="159">
        <f t="shared" si="6"/>
        <v>185.33333333333334</v>
      </c>
      <c r="J90" s="160">
        <f t="shared" si="7"/>
        <v>61.777777777777779</v>
      </c>
      <c r="K90" s="160">
        <f t="shared" si="8"/>
        <v>3.8022085849485969</v>
      </c>
      <c r="L90" s="161"/>
      <c r="O90" s="132" t="s">
        <v>807</v>
      </c>
      <c r="P90" s="133">
        <f>F83/SQRT(C79)</f>
        <v>8.1176579823612407</v>
      </c>
      <c r="Q90" s="140"/>
      <c r="R90" s="140"/>
      <c r="S90" s="140"/>
      <c r="T90" s="140"/>
      <c r="U90" s="141"/>
      <c r="V90" s="141"/>
      <c r="W90" s="141"/>
      <c r="X90" s="141"/>
    </row>
    <row r="91" spans="1:24" ht="15">
      <c r="A91" s="134" t="s">
        <v>632</v>
      </c>
      <c r="B91" s="167">
        <v>51.666666666666664</v>
      </c>
      <c r="C91" s="167">
        <v>71.666666666666671</v>
      </c>
      <c r="D91" s="167">
        <v>70</v>
      </c>
      <c r="E91" s="136"/>
      <c r="F91" s="136"/>
      <c r="G91" s="136"/>
      <c r="H91" s="136"/>
      <c r="I91" s="159">
        <f t="shared" si="6"/>
        <v>193.33333333333334</v>
      </c>
      <c r="J91" s="160">
        <f t="shared" si="7"/>
        <v>64.444444444444443</v>
      </c>
      <c r="K91" s="160">
        <f t="shared" si="8"/>
        <v>6.4069792192615447</v>
      </c>
      <c r="L91" s="161"/>
      <c r="O91" s="132" t="s">
        <v>808</v>
      </c>
      <c r="P91" s="133">
        <f>F84*SQRT(2)</f>
        <v>11.480102013361481</v>
      </c>
      <c r="Q91" s="140"/>
      <c r="R91" s="140"/>
      <c r="S91" s="140"/>
      <c r="T91" s="140"/>
      <c r="U91" s="141"/>
      <c r="V91" s="141"/>
      <c r="W91" s="141"/>
      <c r="X91" s="141"/>
    </row>
    <row r="92" spans="1:24" ht="15">
      <c r="A92" s="134" t="s">
        <v>633</v>
      </c>
      <c r="B92" s="167">
        <v>76.333333333333329</v>
      </c>
      <c r="C92" s="167">
        <v>48.666666666666664</v>
      </c>
      <c r="D92" s="167">
        <v>53.333333333333336</v>
      </c>
      <c r="E92" s="136"/>
      <c r="F92" s="136"/>
      <c r="G92" s="136"/>
      <c r="H92" s="136"/>
      <c r="I92" s="159">
        <f t="shared" si="6"/>
        <v>178.33333333333334</v>
      </c>
      <c r="J92" s="160">
        <f t="shared" si="7"/>
        <v>59.44444444444445</v>
      </c>
      <c r="K92" s="160">
        <f t="shared" si="8"/>
        <v>8.5512254554609584</v>
      </c>
      <c r="L92" s="161"/>
      <c r="O92" s="132" t="s">
        <v>809</v>
      </c>
      <c r="P92" s="133">
        <f>TINV(0.05,E81)*F84*SQRT(2)</f>
        <v>23.80827427222513</v>
      </c>
      <c r="Q92" s="140"/>
      <c r="R92" s="140"/>
      <c r="S92" s="140"/>
      <c r="T92" s="140"/>
      <c r="U92" s="141"/>
      <c r="V92" s="141"/>
      <c r="W92" s="141"/>
      <c r="X92" s="141"/>
    </row>
    <row r="93" spans="1:24" ht="15">
      <c r="A93" s="134" t="s">
        <v>772</v>
      </c>
      <c r="B93" s="167">
        <v>74.666666666666671</v>
      </c>
      <c r="C93" s="167">
        <v>91.333333333333329</v>
      </c>
      <c r="D93" s="167">
        <v>43</v>
      </c>
      <c r="E93" s="136"/>
      <c r="F93" s="136"/>
      <c r="G93" s="136"/>
      <c r="H93" s="136"/>
      <c r="I93" s="159">
        <f t="shared" si="6"/>
        <v>209</v>
      </c>
      <c r="J93" s="160">
        <f t="shared" si="7"/>
        <v>69.666666666666671</v>
      </c>
      <c r="K93" s="160">
        <f t="shared" si="8"/>
        <v>14.174834246858977</v>
      </c>
      <c r="L93" s="161"/>
      <c r="O93" s="132" t="s">
        <v>810</v>
      </c>
      <c r="P93" s="133">
        <f>TINV(0.01,E81)*F84*SQRT(2)</f>
        <v>32.359607070049094</v>
      </c>
      <c r="Q93" s="140"/>
      <c r="R93" s="140"/>
      <c r="S93" s="140"/>
      <c r="T93" s="140"/>
      <c r="U93" s="141"/>
      <c r="V93" s="141"/>
      <c r="W93" s="141"/>
      <c r="X93" s="141"/>
    </row>
    <row r="94" spans="1:24" ht="15">
      <c r="A94" s="134" t="s">
        <v>773</v>
      </c>
      <c r="B94" s="167">
        <v>72</v>
      </c>
      <c r="C94" s="167">
        <v>63.666666666666664</v>
      </c>
      <c r="D94" s="167">
        <v>44</v>
      </c>
      <c r="E94" s="136"/>
      <c r="F94" s="136"/>
      <c r="G94" s="136"/>
      <c r="H94" s="136"/>
      <c r="I94" s="159">
        <f t="shared" si="6"/>
        <v>179.66666666666666</v>
      </c>
      <c r="J94" s="160">
        <f t="shared" si="7"/>
        <v>59.888888888888886</v>
      </c>
      <c r="K94" s="160">
        <f t="shared" si="8"/>
        <v>8.300676753608796</v>
      </c>
      <c r="L94" s="161"/>
      <c r="O94" s="132" t="s">
        <v>811</v>
      </c>
      <c r="P94" s="133">
        <f>(G80-G81)/C79</f>
        <v>96.241582491582179</v>
      </c>
      <c r="Q94" s="140"/>
      <c r="R94" s="140"/>
      <c r="S94" s="140"/>
      <c r="T94" s="140"/>
      <c r="U94" s="141"/>
      <c r="V94" s="141"/>
      <c r="W94" s="141"/>
      <c r="X94" s="141"/>
    </row>
    <row r="95" spans="1:24" ht="15">
      <c r="A95" s="134" t="s">
        <v>636</v>
      </c>
      <c r="B95" s="167">
        <v>71.333333333333329</v>
      </c>
      <c r="C95" s="167">
        <v>63</v>
      </c>
      <c r="D95" s="167">
        <v>68</v>
      </c>
      <c r="E95" s="136"/>
      <c r="F95" s="136"/>
      <c r="G95" s="136"/>
      <c r="H95" s="136"/>
      <c r="I95" s="159">
        <f t="shared" si="6"/>
        <v>202.33333333333331</v>
      </c>
      <c r="J95" s="160">
        <f t="shared" si="7"/>
        <v>67.444444444444443</v>
      </c>
      <c r="K95" s="160">
        <f t="shared" si="8"/>
        <v>2.4216105241892958</v>
      </c>
      <c r="L95" s="161"/>
      <c r="O95" s="132" t="s">
        <v>812</v>
      </c>
      <c r="P95" s="133">
        <f>P94+G81</f>
        <v>293.93069584736168</v>
      </c>
      <c r="Q95" s="140"/>
      <c r="R95" s="140"/>
      <c r="S95" s="140"/>
      <c r="T95" s="140"/>
      <c r="U95" s="141"/>
      <c r="V95" s="141"/>
      <c r="W95" s="141"/>
      <c r="X95" s="141"/>
    </row>
    <row r="96" spans="1:24" ht="15">
      <c r="A96" s="134" t="s">
        <v>637</v>
      </c>
      <c r="B96" s="167">
        <v>37.333333333333336</v>
      </c>
      <c r="C96" s="167">
        <v>42</v>
      </c>
      <c r="D96" s="167">
        <v>41</v>
      </c>
      <c r="E96" s="136"/>
      <c r="F96" s="136"/>
      <c r="G96" s="136"/>
      <c r="H96" s="136"/>
      <c r="I96" s="159">
        <f t="shared" si="6"/>
        <v>120.33333333333334</v>
      </c>
      <c r="J96" s="160">
        <f t="shared" si="7"/>
        <v>40.111111111111114</v>
      </c>
      <c r="K96" s="160">
        <f t="shared" si="8"/>
        <v>1.4185717038670684</v>
      </c>
      <c r="L96" s="161"/>
      <c r="O96" s="132" t="s">
        <v>813</v>
      </c>
      <c r="P96" s="133">
        <f>SQRT(P94)</f>
        <v>9.8102794298420566</v>
      </c>
      <c r="Q96" s="140"/>
      <c r="R96" s="140"/>
      <c r="S96" s="140"/>
      <c r="T96" s="140"/>
      <c r="U96" s="141"/>
      <c r="V96" s="141"/>
      <c r="W96" s="141"/>
      <c r="X96" s="141"/>
    </row>
    <row r="97" spans="1:24" ht="15">
      <c r="A97" s="134" t="s">
        <v>774</v>
      </c>
      <c r="B97" s="167">
        <v>61</v>
      </c>
      <c r="C97" s="167">
        <v>39.666666666666664</v>
      </c>
      <c r="D97" s="167">
        <v>35</v>
      </c>
      <c r="E97" s="136"/>
      <c r="F97" s="136"/>
      <c r="G97" s="136"/>
      <c r="H97" s="136"/>
      <c r="I97" s="159">
        <f t="shared" si="6"/>
        <v>135.66666666666666</v>
      </c>
      <c r="J97" s="160">
        <f t="shared" si="7"/>
        <v>45.222222222222221</v>
      </c>
      <c r="K97" s="160">
        <f t="shared" si="8"/>
        <v>8.0030858246085046</v>
      </c>
      <c r="L97" s="161"/>
      <c r="M97" s="121"/>
      <c r="O97" s="132" t="s">
        <v>814</v>
      </c>
      <c r="P97" s="133">
        <f>SQRT(P95)</f>
        <v>17.144407130238179</v>
      </c>
      <c r="Q97" s="140"/>
      <c r="R97" s="140"/>
      <c r="S97" s="140"/>
      <c r="T97" s="140"/>
      <c r="U97" s="141"/>
      <c r="V97" s="141"/>
      <c r="W97" s="141"/>
      <c r="X97" s="141"/>
    </row>
    <row r="98" spans="1:24" ht="15">
      <c r="A98" s="134" t="s">
        <v>639</v>
      </c>
      <c r="B98" s="167">
        <v>65.333333333333329</v>
      </c>
      <c r="C98" s="167">
        <v>54.333333333333336</v>
      </c>
      <c r="D98" s="167">
        <v>46.333333333333336</v>
      </c>
      <c r="E98" s="136"/>
      <c r="F98" s="136"/>
      <c r="G98" s="136"/>
      <c r="H98" s="136"/>
      <c r="I98" s="159">
        <f t="shared" si="6"/>
        <v>166</v>
      </c>
      <c r="J98" s="160">
        <f t="shared" si="7"/>
        <v>55.333333333333336</v>
      </c>
      <c r="K98" s="160">
        <f t="shared" si="8"/>
        <v>5.5075705472860745</v>
      </c>
      <c r="L98" s="161"/>
      <c r="O98" s="132" t="s">
        <v>815</v>
      </c>
      <c r="P98" s="133">
        <f>G81</f>
        <v>197.68911335577948</v>
      </c>
      <c r="Q98" s="140"/>
      <c r="R98" s="140"/>
      <c r="S98" s="140"/>
      <c r="T98" s="140"/>
      <c r="U98" s="141"/>
      <c r="V98" s="141"/>
      <c r="W98" s="141"/>
      <c r="X98" s="141"/>
    </row>
    <row r="99" spans="1:24" ht="15">
      <c r="A99" s="134" t="s">
        <v>640</v>
      </c>
      <c r="B99" s="167">
        <v>45.333333333333336</v>
      </c>
      <c r="C99" s="167">
        <v>48.666666666666664</v>
      </c>
      <c r="D99" s="167">
        <v>35.333333333333336</v>
      </c>
      <c r="E99" s="136"/>
      <c r="F99" s="136"/>
      <c r="G99" s="136"/>
      <c r="H99" s="136"/>
      <c r="I99" s="159">
        <f t="shared" si="6"/>
        <v>129.33333333333334</v>
      </c>
      <c r="J99" s="160">
        <f t="shared" si="7"/>
        <v>43.111111111111114</v>
      </c>
      <c r="K99" s="160">
        <f t="shared" si="8"/>
        <v>4.0061680838488636</v>
      </c>
      <c r="L99" s="161"/>
      <c r="M99" s="121"/>
      <c r="O99" s="132" t="s">
        <v>816</v>
      </c>
      <c r="P99" s="133">
        <f>SQRT(P98)</f>
        <v>14.060196063916729</v>
      </c>
      <c r="Q99" s="140"/>
      <c r="R99" s="140"/>
      <c r="S99" s="140"/>
      <c r="T99" s="140"/>
      <c r="U99" s="141"/>
      <c r="V99" s="141"/>
      <c r="W99" s="141"/>
      <c r="X99" s="141"/>
    </row>
    <row r="100" spans="1:24" ht="15">
      <c r="A100" s="134" t="s">
        <v>194</v>
      </c>
      <c r="B100" s="167">
        <v>41.666666666666664</v>
      </c>
      <c r="C100" s="167">
        <v>61</v>
      </c>
      <c r="D100" s="167">
        <v>50.666666666666664</v>
      </c>
      <c r="E100" s="136"/>
      <c r="F100" s="136"/>
      <c r="G100" s="136"/>
      <c r="H100" s="136"/>
      <c r="I100" s="159">
        <f t="shared" si="6"/>
        <v>153.33333333333331</v>
      </c>
      <c r="J100" s="160">
        <f t="shared" si="7"/>
        <v>51.111111111111107</v>
      </c>
      <c r="K100" s="160">
        <f t="shared" si="8"/>
        <v>5.5854749900252747</v>
      </c>
      <c r="L100" s="161"/>
      <c r="O100" s="132" t="s">
        <v>817</v>
      </c>
      <c r="P100" s="133">
        <f>P96/C81*100</f>
        <v>16.751149065975369</v>
      </c>
      <c r="Q100" s="140"/>
      <c r="R100" s="140"/>
      <c r="S100" s="140"/>
      <c r="T100" s="140"/>
      <c r="U100" s="141"/>
      <c r="V100" s="141"/>
      <c r="W100" s="141"/>
      <c r="X100" s="141"/>
    </row>
    <row r="101" spans="1:24" ht="15">
      <c r="A101" s="134"/>
      <c r="B101" s="167"/>
      <c r="D101" s="135"/>
      <c r="E101" s="136"/>
      <c r="F101" s="136"/>
      <c r="G101" s="136"/>
      <c r="H101" s="136"/>
      <c r="I101" s="137">
        <f t="shared" si="6"/>
        <v>0</v>
      </c>
      <c r="J101" s="138" t="e">
        <f t="shared" si="7"/>
        <v>#DIV/0!</v>
      </c>
      <c r="K101" s="138" t="e">
        <f t="shared" si="8"/>
        <v>#DIV/0!</v>
      </c>
      <c r="L101" s="139"/>
      <c r="O101" s="132" t="s">
        <v>818</v>
      </c>
      <c r="P101" s="133">
        <f>P97/C81*100</f>
        <v>29.274244586019339</v>
      </c>
      <c r="Q101" s="140"/>
      <c r="R101" s="140"/>
      <c r="S101" s="140"/>
      <c r="T101" s="140"/>
      <c r="U101" s="141"/>
      <c r="V101" s="141"/>
      <c r="W101" s="141"/>
      <c r="X101" s="141"/>
    </row>
    <row r="102" spans="1:24" ht="15">
      <c r="A102" s="134"/>
      <c r="B102" s="167"/>
      <c r="D102" s="135"/>
      <c r="E102" s="136"/>
      <c r="F102" s="136"/>
      <c r="G102" s="136"/>
      <c r="H102" s="136"/>
      <c r="I102" s="137">
        <f t="shared" si="6"/>
        <v>0</v>
      </c>
      <c r="J102" s="138" t="e">
        <f t="shared" si="7"/>
        <v>#DIV/0!</v>
      </c>
      <c r="K102" s="138" t="e">
        <f t="shared" si="8"/>
        <v>#DIV/0!</v>
      </c>
      <c r="L102" s="142"/>
      <c r="M102" s="121"/>
      <c r="O102" s="132" t="s">
        <v>819</v>
      </c>
      <c r="P102" s="133">
        <f>P99/C81*100</f>
        <v>24.007923713881528</v>
      </c>
      <c r="Q102" s="140"/>
      <c r="R102" s="140"/>
      <c r="S102" s="140"/>
      <c r="T102" s="140"/>
      <c r="U102" s="141"/>
      <c r="V102" s="141"/>
      <c r="W102" s="141"/>
      <c r="X102" s="141"/>
    </row>
    <row r="103" spans="1:24" ht="15">
      <c r="A103" s="134"/>
      <c r="B103" s="167"/>
      <c r="D103" s="135"/>
      <c r="E103" s="136"/>
      <c r="F103" s="136"/>
      <c r="G103" s="136"/>
      <c r="H103" s="136"/>
      <c r="I103" s="137">
        <f t="shared" si="6"/>
        <v>0</v>
      </c>
      <c r="J103" s="138" t="e">
        <f t="shared" si="7"/>
        <v>#DIV/0!</v>
      </c>
      <c r="K103" s="138" t="e">
        <f t="shared" si="8"/>
        <v>#DIV/0!</v>
      </c>
      <c r="L103" s="139"/>
      <c r="O103" s="132" t="s">
        <v>820</v>
      </c>
      <c r="P103" s="133">
        <f>P94/P95*100</f>
        <v>32.742950583684689</v>
      </c>
      <c r="Q103" s="140"/>
      <c r="R103" s="140"/>
      <c r="S103" s="140"/>
      <c r="T103" s="140"/>
      <c r="U103" s="141"/>
      <c r="V103" s="141"/>
      <c r="W103" s="141"/>
      <c r="X103" s="141"/>
    </row>
    <row r="104" spans="1:24" ht="15">
      <c r="A104" s="134"/>
      <c r="B104" s="167"/>
      <c r="D104" s="143"/>
      <c r="E104" s="136"/>
      <c r="F104" s="136"/>
      <c r="G104" s="136"/>
      <c r="H104" s="136"/>
      <c r="I104" s="137">
        <f t="shared" si="6"/>
        <v>0</v>
      </c>
      <c r="J104" s="138" t="e">
        <f t="shared" si="7"/>
        <v>#DIV/0!</v>
      </c>
      <c r="K104" s="138" t="e">
        <f t="shared" si="8"/>
        <v>#DIV/0!</v>
      </c>
      <c r="L104" s="142"/>
      <c r="O104" s="132" t="s">
        <v>821</v>
      </c>
      <c r="P104" s="133">
        <f>P94/P97*2.06</f>
        <v>11.563984594310378</v>
      </c>
      <c r="Q104" s="140"/>
      <c r="R104" s="140"/>
      <c r="S104" s="140"/>
      <c r="T104" s="140"/>
      <c r="U104" s="141"/>
      <c r="V104" s="141"/>
      <c r="W104" s="141"/>
      <c r="X104" s="141"/>
    </row>
    <row r="105" spans="1:24" ht="15">
      <c r="A105" s="134"/>
      <c r="B105" s="167"/>
      <c r="D105" s="143"/>
      <c r="E105" s="136"/>
      <c r="F105" s="136"/>
      <c r="G105" s="136"/>
      <c r="H105" s="136"/>
      <c r="I105" s="137">
        <f t="shared" si="6"/>
        <v>0</v>
      </c>
      <c r="J105" s="138" t="e">
        <f t="shared" si="7"/>
        <v>#DIV/0!</v>
      </c>
      <c r="K105" s="138" t="e">
        <f t="shared" si="8"/>
        <v>#DIV/0!</v>
      </c>
      <c r="L105" s="139"/>
      <c r="O105" s="144" t="s">
        <v>822</v>
      </c>
      <c r="P105" s="145">
        <f>P104/C81*100</f>
        <v>19.745617963407444</v>
      </c>
      <c r="Q105" s="140"/>
      <c r="R105" s="140"/>
      <c r="S105" s="140"/>
      <c r="T105" s="140"/>
      <c r="U105" s="141"/>
      <c r="V105" s="141"/>
      <c r="W105" s="141"/>
      <c r="X105" s="141"/>
    </row>
    <row r="106" spans="1:24" ht="15">
      <c r="A106" s="134"/>
      <c r="B106" s="167"/>
      <c r="D106" s="146"/>
      <c r="E106" s="136"/>
      <c r="F106" s="136"/>
      <c r="G106" s="136"/>
      <c r="H106" s="136"/>
      <c r="I106" s="137">
        <f t="shared" si="6"/>
        <v>0</v>
      </c>
      <c r="J106" s="138" t="e">
        <f t="shared" si="7"/>
        <v>#DIV/0!</v>
      </c>
      <c r="K106" s="138" t="e">
        <f t="shared" si="8"/>
        <v>#DIV/0!</v>
      </c>
      <c r="L106" s="139"/>
      <c r="Q106" s="140"/>
      <c r="R106" s="140"/>
      <c r="S106" s="140"/>
      <c r="T106" s="140"/>
      <c r="U106" s="141"/>
      <c r="V106" s="141"/>
      <c r="W106" s="141"/>
      <c r="X106" s="141"/>
    </row>
    <row r="107" spans="1:24" ht="15">
      <c r="A107" s="134"/>
      <c r="B107" s="167"/>
      <c r="C107"/>
      <c r="D107" s="147"/>
      <c r="E107" s="136"/>
      <c r="F107" s="136"/>
      <c r="G107" s="136"/>
      <c r="H107" s="136"/>
      <c r="I107" s="137">
        <f t="shared" si="6"/>
        <v>0</v>
      </c>
      <c r="J107" s="138" t="e">
        <f t="shared" si="7"/>
        <v>#DIV/0!</v>
      </c>
      <c r="K107" s="138" t="e">
        <f t="shared" si="8"/>
        <v>#DIV/0!</v>
      </c>
    </row>
    <row r="108" spans="1:24" ht="15">
      <c r="A108" s="134"/>
      <c r="B108" s="167"/>
      <c r="C108"/>
      <c r="D108" s="147"/>
      <c r="E108" s="136"/>
      <c r="F108" s="136"/>
      <c r="G108" s="136"/>
      <c r="H108" s="136"/>
      <c r="I108" s="137">
        <f t="shared" si="6"/>
        <v>0</v>
      </c>
      <c r="J108" s="138" t="e">
        <f t="shared" si="7"/>
        <v>#DIV/0!</v>
      </c>
      <c r="K108" s="138" t="e">
        <f t="shared" si="8"/>
        <v>#DIV/0!</v>
      </c>
      <c r="Q108" s="148"/>
      <c r="R108" s="148"/>
      <c r="S108" s="148"/>
      <c r="T108" s="148"/>
      <c r="U108" s="148"/>
    </row>
    <row r="109" spans="1:24" ht="15">
      <c r="A109" s="134"/>
      <c r="B109" s="167"/>
      <c r="C109"/>
      <c r="D109" s="147"/>
      <c r="E109" s="136"/>
      <c r="F109" s="136"/>
      <c r="G109" s="136"/>
      <c r="H109" s="136"/>
      <c r="I109" s="137">
        <f t="shared" si="6"/>
        <v>0</v>
      </c>
      <c r="J109" s="138" t="e">
        <f t="shared" si="7"/>
        <v>#DIV/0!</v>
      </c>
      <c r="K109" s="138" t="e">
        <f t="shared" si="8"/>
        <v>#DIV/0!</v>
      </c>
      <c r="Q109" s="148"/>
      <c r="R109" s="148"/>
      <c r="S109" s="148"/>
      <c r="T109" s="148"/>
      <c r="U109" s="148"/>
    </row>
    <row r="110" spans="1:24" ht="15">
      <c r="A110" s="134"/>
      <c r="B110" s="167"/>
      <c r="C110"/>
      <c r="D110" s="147"/>
      <c r="E110" s="136"/>
      <c r="F110" s="136"/>
      <c r="G110" s="136"/>
      <c r="H110" s="136"/>
      <c r="I110" s="137">
        <f t="shared" si="6"/>
        <v>0</v>
      </c>
      <c r="J110" s="138" t="e">
        <f t="shared" si="7"/>
        <v>#DIV/0!</v>
      </c>
      <c r="K110" s="138" t="e">
        <f t="shared" si="8"/>
        <v>#DIV/0!</v>
      </c>
      <c r="Q110" s="148"/>
      <c r="R110" s="148"/>
      <c r="S110" s="148"/>
      <c r="T110" s="148"/>
      <c r="U110" s="148"/>
    </row>
    <row r="111" spans="1:24" ht="15">
      <c r="A111" s="134"/>
      <c r="B111" s="167"/>
      <c r="C111"/>
      <c r="D111" s="147"/>
      <c r="E111" s="136"/>
      <c r="F111" s="136"/>
      <c r="G111" s="136"/>
      <c r="H111" s="136"/>
      <c r="I111" s="137">
        <f t="shared" si="6"/>
        <v>0</v>
      </c>
      <c r="J111" s="138" t="e">
        <f t="shared" si="7"/>
        <v>#DIV/0!</v>
      </c>
      <c r="K111" s="138" t="e">
        <f t="shared" si="8"/>
        <v>#DIV/0!</v>
      </c>
      <c r="Q111" s="148"/>
      <c r="R111" s="148"/>
      <c r="S111" s="148"/>
      <c r="T111" s="148"/>
      <c r="U111" s="148"/>
    </row>
    <row r="112" spans="1:24" ht="15">
      <c r="A112" s="134"/>
      <c r="B112" s="167"/>
      <c r="C112"/>
      <c r="D112" s="147"/>
      <c r="E112" s="136"/>
      <c r="F112" s="136"/>
      <c r="G112" s="136"/>
      <c r="H112" s="136"/>
      <c r="I112" s="137">
        <f t="shared" si="6"/>
        <v>0</v>
      </c>
      <c r="J112" s="138" t="e">
        <f t="shared" si="7"/>
        <v>#DIV/0!</v>
      </c>
      <c r="K112" s="138" t="e">
        <f t="shared" si="8"/>
        <v>#DIV/0!</v>
      </c>
      <c r="Q112" s="148"/>
      <c r="R112" s="148"/>
      <c r="S112" s="148"/>
      <c r="T112" s="148"/>
      <c r="U112" s="148"/>
    </row>
    <row r="113" spans="1:21" ht="15">
      <c r="A113" s="134"/>
      <c r="B113" s="167"/>
      <c r="C113" s="147"/>
      <c r="D113" s="147"/>
      <c r="E113" s="136"/>
      <c r="F113" s="136"/>
      <c r="G113" s="136"/>
      <c r="H113" s="136"/>
      <c r="I113" s="137">
        <f t="shared" si="6"/>
        <v>0</v>
      </c>
      <c r="J113" s="138" t="e">
        <f t="shared" si="7"/>
        <v>#DIV/0!</v>
      </c>
      <c r="K113" s="138" t="e">
        <f t="shared" si="8"/>
        <v>#DIV/0!</v>
      </c>
      <c r="Q113" s="148"/>
      <c r="R113" s="148"/>
      <c r="S113" s="148"/>
      <c r="T113" s="148"/>
      <c r="U113" s="148"/>
    </row>
    <row r="114" spans="1:21" ht="15">
      <c r="A114" s="134"/>
      <c r="B114" s="167"/>
      <c r="C114" s="147"/>
      <c r="D114" s="147"/>
      <c r="E114" s="136"/>
      <c r="F114" s="136"/>
      <c r="G114" s="136"/>
      <c r="H114" s="136"/>
      <c r="I114" s="137">
        <f t="shared" si="6"/>
        <v>0</v>
      </c>
      <c r="J114" s="138" t="e">
        <f t="shared" si="7"/>
        <v>#DIV/0!</v>
      </c>
      <c r="K114" s="138" t="e">
        <f t="shared" si="8"/>
        <v>#DIV/0!</v>
      </c>
      <c r="Q114" s="148"/>
      <c r="R114" s="148"/>
      <c r="S114" s="148"/>
      <c r="T114" s="148"/>
      <c r="U114" s="148"/>
    </row>
    <row r="115" spans="1:21" ht="15">
      <c r="A115" s="134"/>
      <c r="B115" s="167"/>
      <c r="C115" s="147"/>
      <c r="D115" s="147"/>
      <c r="E115" s="136"/>
      <c r="F115" s="136"/>
      <c r="G115" s="136"/>
      <c r="H115" s="136"/>
      <c r="I115" s="137">
        <f t="shared" si="6"/>
        <v>0</v>
      </c>
      <c r="J115" s="138" t="e">
        <f t="shared" si="7"/>
        <v>#DIV/0!</v>
      </c>
      <c r="K115" s="138" t="e">
        <f t="shared" si="8"/>
        <v>#DIV/0!</v>
      </c>
      <c r="Q115" s="148"/>
      <c r="R115" s="148"/>
      <c r="S115" s="148"/>
      <c r="T115" s="148"/>
      <c r="U115" s="148"/>
    </row>
    <row r="116" spans="1:21" ht="15">
      <c r="A116" s="134"/>
      <c r="B116" s="167"/>
      <c r="C116" s="147"/>
      <c r="D116" s="147"/>
      <c r="E116" s="136"/>
      <c r="F116" s="136"/>
      <c r="G116" s="136"/>
      <c r="H116" s="136"/>
      <c r="I116" s="137">
        <f t="shared" si="6"/>
        <v>0</v>
      </c>
      <c r="J116" s="138" t="e">
        <f t="shared" si="7"/>
        <v>#DIV/0!</v>
      </c>
      <c r="K116" s="138" t="e">
        <f t="shared" si="8"/>
        <v>#DIV/0!</v>
      </c>
      <c r="Q116" s="148"/>
      <c r="R116" s="148"/>
      <c r="S116" s="148"/>
      <c r="T116" s="148"/>
      <c r="U116" s="148"/>
    </row>
    <row r="117" spans="1:21" ht="15">
      <c r="A117" s="134"/>
      <c r="B117" s="167"/>
      <c r="C117" s="147"/>
      <c r="D117" s="147"/>
      <c r="E117" s="136"/>
      <c r="F117" s="136"/>
      <c r="G117" s="136"/>
      <c r="H117" s="136"/>
      <c r="I117" s="137">
        <f t="shared" si="6"/>
        <v>0</v>
      </c>
      <c r="J117" s="138" t="e">
        <f t="shared" si="7"/>
        <v>#DIV/0!</v>
      </c>
      <c r="K117" s="138" t="e">
        <f t="shared" si="8"/>
        <v>#DIV/0!</v>
      </c>
      <c r="Q117" s="148"/>
      <c r="R117" s="148"/>
      <c r="S117" s="148"/>
      <c r="T117" s="148"/>
      <c r="U117" s="148"/>
    </row>
    <row r="118" spans="1:21" ht="15">
      <c r="A118" s="134"/>
      <c r="B118" s="167"/>
      <c r="C118" s="147"/>
      <c r="D118" s="147"/>
      <c r="E118" s="136"/>
      <c r="F118" s="136"/>
      <c r="G118" s="136"/>
      <c r="H118" s="136"/>
      <c r="I118" s="137">
        <f t="shared" si="6"/>
        <v>0</v>
      </c>
      <c r="J118" s="138" t="e">
        <f t="shared" si="7"/>
        <v>#DIV/0!</v>
      </c>
      <c r="K118" s="138" t="e">
        <f t="shared" si="8"/>
        <v>#DIV/0!</v>
      </c>
      <c r="Q118" s="148"/>
      <c r="R118" s="148"/>
      <c r="S118" s="148"/>
      <c r="T118" s="148"/>
      <c r="U118" s="148"/>
    </row>
    <row r="119" spans="1:21" ht="15">
      <c r="A119" s="134"/>
      <c r="B119" s="167"/>
      <c r="C119" s="147"/>
      <c r="D119" s="147"/>
      <c r="E119" s="136"/>
      <c r="F119" s="136"/>
      <c r="G119" s="136"/>
      <c r="H119" s="136"/>
      <c r="I119" s="137">
        <f t="shared" si="6"/>
        <v>0</v>
      </c>
      <c r="J119" s="138" t="e">
        <f t="shared" si="7"/>
        <v>#DIV/0!</v>
      </c>
      <c r="K119" s="138" t="e">
        <f t="shared" si="8"/>
        <v>#DIV/0!</v>
      </c>
      <c r="Q119" s="148"/>
      <c r="R119" s="148"/>
      <c r="S119" s="148"/>
      <c r="T119" s="148"/>
      <c r="U119" s="148"/>
    </row>
    <row r="120" spans="1:21" ht="15">
      <c r="A120" s="134"/>
      <c r="B120" s="167"/>
      <c r="C120" s="147"/>
      <c r="D120" s="147"/>
      <c r="E120" s="136"/>
      <c r="F120" s="136"/>
      <c r="G120" s="136"/>
      <c r="H120" s="136"/>
      <c r="I120" s="137">
        <f t="shared" si="6"/>
        <v>0</v>
      </c>
      <c r="J120" s="138" t="e">
        <f t="shared" si="7"/>
        <v>#DIV/0!</v>
      </c>
      <c r="K120" s="138" t="e">
        <f t="shared" si="8"/>
        <v>#DIV/0!</v>
      </c>
      <c r="Q120" s="148"/>
      <c r="R120" s="148"/>
      <c r="S120" s="148"/>
      <c r="T120" s="148"/>
      <c r="U120" s="148"/>
    </row>
    <row r="121" spans="1:21" ht="15">
      <c r="A121" s="134"/>
      <c r="B121" s="167"/>
      <c r="C121" s="147"/>
      <c r="D121" s="147"/>
      <c r="E121" s="136"/>
      <c r="F121" s="136"/>
      <c r="G121" s="136"/>
      <c r="H121" s="136"/>
      <c r="I121" s="137">
        <f t="shared" ref="I121:I149" si="9">SUM(B121:H121)</f>
        <v>0</v>
      </c>
      <c r="J121" s="138" t="e">
        <f t="shared" si="7"/>
        <v>#DIV/0!</v>
      </c>
      <c r="K121" s="138" t="e">
        <f t="shared" si="8"/>
        <v>#DIV/0!</v>
      </c>
      <c r="Q121" s="148"/>
      <c r="R121" s="148"/>
      <c r="S121" s="148"/>
      <c r="T121" s="148"/>
      <c r="U121" s="148"/>
    </row>
    <row r="122" spans="1:21" ht="15">
      <c r="A122" s="134"/>
      <c r="B122" s="167"/>
      <c r="C122" s="147"/>
      <c r="D122" s="147"/>
      <c r="E122" s="136"/>
      <c r="F122" s="136"/>
      <c r="G122" s="136"/>
      <c r="H122" s="136"/>
      <c r="I122" s="137">
        <f t="shared" si="9"/>
        <v>0</v>
      </c>
      <c r="J122" s="138" t="e">
        <f t="shared" si="7"/>
        <v>#DIV/0!</v>
      </c>
      <c r="K122" s="138" t="e">
        <f t="shared" si="8"/>
        <v>#DIV/0!</v>
      </c>
      <c r="Q122" s="148"/>
      <c r="R122" s="148"/>
      <c r="S122" s="148"/>
      <c r="T122" s="148"/>
      <c r="U122" s="148"/>
    </row>
    <row r="123" spans="1:21" ht="15">
      <c r="A123" s="134"/>
      <c r="B123" s="167"/>
      <c r="C123" s="147"/>
      <c r="D123" s="147"/>
      <c r="E123" s="136"/>
      <c r="F123" s="136"/>
      <c r="G123" s="136"/>
      <c r="H123" s="136"/>
      <c r="I123" s="137">
        <f t="shared" si="9"/>
        <v>0</v>
      </c>
      <c r="J123" s="138" t="e">
        <f t="shared" si="7"/>
        <v>#DIV/0!</v>
      </c>
      <c r="K123" s="138" t="e">
        <f t="shared" si="8"/>
        <v>#DIV/0!</v>
      </c>
      <c r="Q123" s="148"/>
      <c r="R123" s="148"/>
      <c r="S123" s="148"/>
      <c r="T123" s="148"/>
      <c r="U123" s="148"/>
    </row>
    <row r="124" spans="1:21" ht="15">
      <c r="A124" s="134"/>
      <c r="B124" s="167"/>
      <c r="C124" s="147"/>
      <c r="D124" s="147"/>
      <c r="E124" s="136"/>
      <c r="F124" s="136"/>
      <c r="G124" s="136"/>
      <c r="H124" s="136"/>
      <c r="I124" s="137">
        <f t="shared" si="9"/>
        <v>0</v>
      </c>
      <c r="J124" s="138" t="e">
        <f t="shared" si="7"/>
        <v>#DIV/0!</v>
      </c>
      <c r="K124" s="138" t="e">
        <f t="shared" si="8"/>
        <v>#DIV/0!</v>
      </c>
      <c r="Q124" s="148"/>
      <c r="R124" s="148"/>
      <c r="S124" s="148"/>
      <c r="T124" s="148"/>
      <c r="U124" s="148"/>
    </row>
    <row r="125" spans="1:21" ht="15">
      <c r="A125" s="134"/>
      <c r="B125"/>
      <c r="C125" s="147"/>
      <c r="D125" s="147"/>
      <c r="E125" s="136"/>
      <c r="F125" s="136"/>
      <c r="G125" s="136"/>
      <c r="H125" s="136"/>
      <c r="I125" s="137">
        <f t="shared" si="9"/>
        <v>0</v>
      </c>
      <c r="J125" s="138" t="e">
        <f t="shared" si="7"/>
        <v>#DIV/0!</v>
      </c>
      <c r="K125" s="138" t="e">
        <f t="shared" si="8"/>
        <v>#DIV/0!</v>
      </c>
      <c r="Q125" s="148"/>
      <c r="R125" s="148"/>
      <c r="S125" s="148"/>
      <c r="T125" s="148"/>
      <c r="U125" s="148"/>
    </row>
    <row r="126" spans="1:21" ht="15">
      <c r="A126" s="134"/>
      <c r="B126"/>
      <c r="C126" s="147"/>
      <c r="D126" s="147"/>
      <c r="E126" s="136"/>
      <c r="F126" s="136"/>
      <c r="G126" s="136"/>
      <c r="H126" s="136"/>
      <c r="I126" s="137">
        <f t="shared" si="9"/>
        <v>0</v>
      </c>
      <c r="J126" s="138" t="e">
        <f t="shared" si="7"/>
        <v>#DIV/0!</v>
      </c>
      <c r="K126" s="138" t="e">
        <f t="shared" si="8"/>
        <v>#DIV/0!</v>
      </c>
      <c r="Q126" s="148"/>
      <c r="R126" s="148"/>
      <c r="S126" s="148"/>
      <c r="T126" s="148"/>
    </row>
    <row r="127" spans="1:21" ht="15">
      <c r="A127" s="134"/>
      <c r="B127"/>
      <c r="C127" s="147"/>
      <c r="D127" s="147"/>
      <c r="E127" s="136"/>
      <c r="F127" s="136"/>
      <c r="G127" s="136"/>
      <c r="H127" s="136"/>
      <c r="I127" s="137">
        <f t="shared" si="9"/>
        <v>0</v>
      </c>
      <c r="J127" s="138" t="e">
        <f t="shared" si="7"/>
        <v>#DIV/0!</v>
      </c>
      <c r="K127" s="138" t="e">
        <f t="shared" si="8"/>
        <v>#DIV/0!</v>
      </c>
    </row>
    <row r="128" spans="1:21" ht="15">
      <c r="A128" s="134"/>
      <c r="B128"/>
      <c r="C128" s="147"/>
      <c r="D128" s="147"/>
      <c r="E128" s="136"/>
      <c r="F128" s="136"/>
      <c r="G128" s="136"/>
      <c r="H128" s="136"/>
      <c r="I128" s="137">
        <f t="shared" si="9"/>
        <v>0</v>
      </c>
      <c r="J128" s="138" t="e">
        <f t="shared" si="7"/>
        <v>#DIV/0!</v>
      </c>
      <c r="K128" s="138" t="e">
        <f t="shared" si="8"/>
        <v>#DIV/0!</v>
      </c>
    </row>
    <row r="129" spans="1:17" ht="15">
      <c r="A129" s="134"/>
      <c r="B129"/>
      <c r="C129" s="147"/>
      <c r="D129" s="147"/>
      <c r="E129" s="136"/>
      <c r="F129" s="136"/>
      <c r="G129" s="136"/>
      <c r="H129" s="136"/>
      <c r="I129" s="137">
        <f t="shared" si="9"/>
        <v>0</v>
      </c>
      <c r="J129" s="138" t="e">
        <f t="shared" si="7"/>
        <v>#DIV/0!</v>
      </c>
      <c r="K129" s="138" t="e">
        <f t="shared" si="8"/>
        <v>#DIV/0!</v>
      </c>
    </row>
    <row r="130" spans="1:17" ht="15">
      <c r="A130" s="134"/>
      <c r="B130"/>
      <c r="C130" s="147"/>
      <c r="D130" s="147"/>
      <c r="E130" s="136"/>
      <c r="F130" s="136"/>
      <c r="G130" s="136"/>
      <c r="H130" s="136"/>
      <c r="I130" s="137">
        <f t="shared" si="9"/>
        <v>0</v>
      </c>
      <c r="J130" s="138" t="e">
        <f t="shared" si="7"/>
        <v>#DIV/0!</v>
      </c>
      <c r="K130" s="138" t="e">
        <f t="shared" si="8"/>
        <v>#DIV/0!</v>
      </c>
    </row>
    <row r="131" spans="1:17" ht="15">
      <c r="A131" s="134"/>
      <c r="B131"/>
      <c r="C131" s="147"/>
      <c r="D131" s="147"/>
      <c r="E131" s="136"/>
      <c r="F131" s="136"/>
      <c r="G131" s="136"/>
      <c r="H131" s="136"/>
      <c r="I131" s="137">
        <f t="shared" si="9"/>
        <v>0</v>
      </c>
      <c r="J131" s="138" t="e">
        <f t="shared" si="7"/>
        <v>#DIV/0!</v>
      </c>
      <c r="K131" s="138" t="e">
        <f t="shared" si="8"/>
        <v>#DIV/0!</v>
      </c>
    </row>
    <row r="132" spans="1:17" ht="15">
      <c r="A132" s="134"/>
      <c r="B132"/>
      <c r="C132" s="147"/>
      <c r="D132" s="147"/>
      <c r="E132" s="136"/>
      <c r="F132" s="136"/>
      <c r="G132" s="136"/>
      <c r="H132" s="136"/>
      <c r="I132" s="137">
        <f t="shared" si="9"/>
        <v>0</v>
      </c>
      <c r="J132" s="138" t="e">
        <f t="shared" si="7"/>
        <v>#DIV/0!</v>
      </c>
      <c r="K132" s="138" t="e">
        <f t="shared" si="8"/>
        <v>#DIV/0!</v>
      </c>
    </row>
    <row r="133" spans="1:17" ht="15">
      <c r="A133" s="134"/>
      <c r="B133"/>
      <c r="C133" s="147"/>
      <c r="D133" s="147"/>
      <c r="E133" s="136"/>
      <c r="F133" s="136"/>
      <c r="G133" s="136"/>
      <c r="H133" s="136"/>
      <c r="I133" s="137">
        <f t="shared" si="9"/>
        <v>0</v>
      </c>
      <c r="J133" s="138" t="e">
        <f t="shared" si="7"/>
        <v>#DIV/0!</v>
      </c>
      <c r="K133" s="138" t="e">
        <f t="shared" si="8"/>
        <v>#DIV/0!</v>
      </c>
    </row>
    <row r="134" spans="1:17" ht="15">
      <c r="A134" s="134"/>
      <c r="B134"/>
      <c r="C134" s="147"/>
      <c r="D134" s="147"/>
      <c r="E134" s="136"/>
      <c r="F134" s="136"/>
      <c r="G134" s="136"/>
      <c r="H134" s="136"/>
      <c r="I134" s="137">
        <f t="shared" si="9"/>
        <v>0</v>
      </c>
      <c r="J134" s="138" t="e">
        <f t="shared" si="7"/>
        <v>#DIV/0!</v>
      </c>
      <c r="K134" s="138" t="e">
        <f t="shared" si="8"/>
        <v>#DIV/0!</v>
      </c>
    </row>
    <row r="135" spans="1:17" ht="15">
      <c r="A135" s="134"/>
      <c r="B135"/>
      <c r="C135" s="147"/>
      <c r="D135" s="147"/>
      <c r="E135" s="136"/>
      <c r="F135" s="136"/>
      <c r="G135" s="136"/>
      <c r="H135" s="136"/>
      <c r="I135" s="137">
        <f t="shared" si="9"/>
        <v>0</v>
      </c>
      <c r="J135" s="138" t="e">
        <f t="shared" si="7"/>
        <v>#DIV/0!</v>
      </c>
      <c r="K135" s="138" t="e">
        <f t="shared" si="8"/>
        <v>#DIV/0!</v>
      </c>
      <c r="Q135" s="149" t="s">
        <v>823</v>
      </c>
    </row>
    <row r="136" spans="1:17" ht="15">
      <c r="A136" s="134"/>
      <c r="B136"/>
      <c r="C136" s="147"/>
      <c r="D136" s="147"/>
      <c r="E136" s="136"/>
      <c r="F136" s="136"/>
      <c r="G136" s="136"/>
      <c r="H136" s="136"/>
      <c r="I136" s="137">
        <f t="shared" si="9"/>
        <v>0</v>
      </c>
      <c r="J136" s="138" t="e">
        <f t="shared" si="7"/>
        <v>#DIV/0!</v>
      </c>
      <c r="K136" s="138" t="e">
        <f t="shared" si="8"/>
        <v>#DIV/0!</v>
      </c>
      <c r="Q136" s="149" t="s">
        <v>824</v>
      </c>
    </row>
    <row r="137" spans="1:17" ht="15">
      <c r="A137" s="134"/>
      <c r="B137"/>
      <c r="C137" s="147"/>
      <c r="D137" s="147"/>
      <c r="E137" s="136"/>
      <c r="F137" s="136"/>
      <c r="G137" s="136"/>
      <c r="H137" s="136"/>
      <c r="I137" s="137">
        <f t="shared" si="9"/>
        <v>0</v>
      </c>
      <c r="J137" s="138" t="e">
        <f t="shared" si="7"/>
        <v>#DIV/0!</v>
      </c>
      <c r="K137" s="138" t="e">
        <f t="shared" si="8"/>
        <v>#DIV/0!</v>
      </c>
    </row>
    <row r="138" spans="1:17" ht="15">
      <c r="A138" s="134"/>
      <c r="B138"/>
      <c r="C138" s="147"/>
      <c r="D138" s="147"/>
      <c r="E138" s="136"/>
      <c r="F138" s="136"/>
      <c r="G138" s="136"/>
      <c r="H138" s="136"/>
      <c r="I138" s="137">
        <f t="shared" si="9"/>
        <v>0</v>
      </c>
      <c r="J138" s="138" t="e">
        <f t="shared" si="7"/>
        <v>#DIV/0!</v>
      </c>
      <c r="K138" s="138" t="e">
        <f t="shared" si="8"/>
        <v>#DIV/0!</v>
      </c>
    </row>
    <row r="139" spans="1:17" ht="15">
      <c r="A139" s="134"/>
      <c r="B139"/>
      <c r="C139" s="147"/>
      <c r="D139" s="147"/>
      <c r="E139" s="136"/>
      <c r="F139" s="136"/>
      <c r="G139" s="136"/>
      <c r="H139" s="136"/>
      <c r="I139" s="137">
        <f t="shared" si="9"/>
        <v>0</v>
      </c>
      <c r="J139" s="138" t="e">
        <f t="shared" si="7"/>
        <v>#DIV/0!</v>
      </c>
      <c r="K139" s="138" t="e">
        <f t="shared" si="8"/>
        <v>#DIV/0!</v>
      </c>
    </row>
    <row r="140" spans="1:17" ht="15">
      <c r="A140" s="134"/>
      <c r="B140"/>
      <c r="C140" s="147"/>
      <c r="D140" s="147"/>
      <c r="E140" s="136"/>
      <c r="F140" s="136"/>
      <c r="G140" s="136"/>
      <c r="H140" s="136"/>
      <c r="I140" s="137">
        <f t="shared" si="9"/>
        <v>0</v>
      </c>
      <c r="J140" s="138" t="e">
        <f t="shared" si="7"/>
        <v>#DIV/0!</v>
      </c>
      <c r="K140" s="138" t="e">
        <f t="shared" si="8"/>
        <v>#DIV/0!</v>
      </c>
    </row>
    <row r="141" spans="1:17" ht="15">
      <c r="A141" s="134"/>
      <c r="B141"/>
      <c r="C141" s="147"/>
      <c r="D141" s="147"/>
      <c r="E141" s="136"/>
      <c r="F141" s="136"/>
      <c r="G141" s="136"/>
      <c r="H141" s="136"/>
      <c r="I141" s="137">
        <f t="shared" si="9"/>
        <v>0</v>
      </c>
      <c r="J141" s="138" t="e">
        <f t="shared" si="7"/>
        <v>#DIV/0!</v>
      </c>
      <c r="K141" s="138" t="e">
        <f t="shared" si="8"/>
        <v>#DIV/0!</v>
      </c>
    </row>
    <row r="142" spans="1:17" ht="15">
      <c r="A142" s="134"/>
      <c r="B142"/>
      <c r="C142" s="147"/>
      <c r="D142" s="147"/>
      <c r="E142" s="136"/>
      <c r="F142" s="136"/>
      <c r="G142" s="136"/>
      <c r="H142" s="136"/>
      <c r="I142" s="137">
        <f t="shared" si="9"/>
        <v>0</v>
      </c>
      <c r="J142" s="138" t="e">
        <f t="shared" si="7"/>
        <v>#DIV/0!</v>
      </c>
      <c r="K142" s="138" t="e">
        <f t="shared" si="8"/>
        <v>#DIV/0!</v>
      </c>
    </row>
    <row r="143" spans="1:17" ht="15">
      <c r="A143" s="134"/>
      <c r="B143" s="147"/>
      <c r="C143" s="147"/>
      <c r="D143" s="147"/>
      <c r="E143" s="136"/>
      <c r="F143" s="136"/>
      <c r="G143" s="136"/>
      <c r="H143" s="136"/>
      <c r="I143" s="137">
        <f t="shared" si="9"/>
        <v>0</v>
      </c>
      <c r="J143" s="138" t="e">
        <f t="shared" si="7"/>
        <v>#DIV/0!</v>
      </c>
      <c r="K143" s="138" t="e">
        <f t="shared" si="8"/>
        <v>#DIV/0!</v>
      </c>
    </row>
    <row r="144" spans="1:17" ht="15">
      <c r="A144" s="134"/>
      <c r="B144" s="147"/>
      <c r="C144" s="147"/>
      <c r="D144" s="147"/>
      <c r="E144" s="136"/>
      <c r="F144" s="136"/>
      <c r="G144" s="136"/>
      <c r="H144" s="136"/>
      <c r="I144" s="137">
        <f t="shared" si="9"/>
        <v>0</v>
      </c>
      <c r="J144" s="138" t="e">
        <f t="shared" si="7"/>
        <v>#DIV/0!</v>
      </c>
      <c r="K144" s="138" t="e">
        <f t="shared" si="8"/>
        <v>#DIV/0!</v>
      </c>
    </row>
    <row r="145" spans="1:12" ht="15">
      <c r="A145" s="134"/>
      <c r="B145" s="147"/>
      <c r="C145" s="147"/>
      <c r="D145" s="147"/>
      <c r="E145" s="136"/>
      <c r="F145" s="136"/>
      <c r="G145" s="136"/>
      <c r="H145" s="136"/>
      <c r="I145" s="137">
        <f t="shared" si="9"/>
        <v>0</v>
      </c>
      <c r="J145" s="138" t="e">
        <f t="shared" si="7"/>
        <v>#DIV/0!</v>
      </c>
      <c r="K145" s="138" t="e">
        <f t="shared" si="8"/>
        <v>#DIV/0!</v>
      </c>
    </row>
    <row r="146" spans="1:12" ht="15">
      <c r="A146" s="134"/>
      <c r="B146" s="147"/>
      <c r="C146" s="147"/>
      <c r="D146" s="147"/>
      <c r="E146" s="136"/>
      <c r="F146" s="136"/>
      <c r="G146" s="136"/>
      <c r="H146" s="136"/>
      <c r="I146" s="137">
        <f t="shared" si="9"/>
        <v>0</v>
      </c>
      <c r="J146" s="138" t="e">
        <f t="shared" si="7"/>
        <v>#DIV/0!</v>
      </c>
      <c r="K146" s="138" t="e">
        <f t="shared" si="8"/>
        <v>#DIV/0!</v>
      </c>
    </row>
    <row r="147" spans="1:12" ht="15">
      <c r="A147" s="134"/>
      <c r="B147" s="147"/>
      <c r="C147" s="147"/>
      <c r="D147" s="147"/>
      <c r="E147" s="136"/>
      <c r="F147" s="136"/>
      <c r="G147" s="136"/>
      <c r="H147" s="136"/>
      <c r="I147" s="137">
        <f t="shared" si="9"/>
        <v>0</v>
      </c>
      <c r="J147" s="138" t="e">
        <f t="shared" si="7"/>
        <v>#DIV/0!</v>
      </c>
      <c r="K147" s="138" t="e">
        <f t="shared" si="8"/>
        <v>#DIV/0!</v>
      </c>
    </row>
    <row r="148" spans="1:12" ht="15">
      <c r="A148" s="134"/>
      <c r="B148" s="147"/>
      <c r="C148" s="147"/>
      <c r="D148" s="147"/>
      <c r="E148" s="136"/>
      <c r="F148" s="136"/>
      <c r="G148" s="136"/>
      <c r="H148" s="136"/>
      <c r="I148" s="137">
        <f t="shared" si="9"/>
        <v>0</v>
      </c>
      <c r="J148" s="138" t="e">
        <f t="shared" si="7"/>
        <v>#DIV/0!</v>
      </c>
      <c r="K148" s="138" t="e">
        <f t="shared" si="8"/>
        <v>#DIV/0!</v>
      </c>
    </row>
    <row r="149" spans="1:12" ht="15">
      <c r="A149" s="134"/>
      <c r="B149" s="147"/>
      <c r="C149" s="147"/>
      <c r="D149" s="147"/>
      <c r="E149" s="136"/>
      <c r="F149" s="136"/>
      <c r="G149" s="136"/>
      <c r="H149" s="136"/>
      <c r="I149" s="137">
        <f t="shared" si="9"/>
        <v>0</v>
      </c>
      <c r="J149" s="138" t="e">
        <f t="shared" si="7"/>
        <v>#DIV/0!</v>
      </c>
      <c r="K149" s="138" t="e">
        <f t="shared" si="8"/>
        <v>#DIV/0!</v>
      </c>
    </row>
    <row r="150" spans="1:12">
      <c r="A150" s="150" t="s">
        <v>825</v>
      </c>
      <c r="B150" s="151">
        <f>SUM(B89:B149)</f>
        <v>759</v>
      </c>
      <c r="C150" s="151">
        <f>SUM(C89:C149)</f>
        <v>705</v>
      </c>
      <c r="D150" s="151">
        <f>SUM(D89:D149)</f>
        <v>644.33333333333337</v>
      </c>
      <c r="E150" s="151">
        <f t="shared" ref="E150:I150" si="10">SUM(E89:E149)</f>
        <v>0</v>
      </c>
      <c r="F150" s="151">
        <f t="shared" si="10"/>
        <v>0</v>
      </c>
      <c r="G150" s="151">
        <f t="shared" si="10"/>
        <v>0</v>
      </c>
      <c r="H150" s="151">
        <f t="shared" si="10"/>
        <v>0</v>
      </c>
      <c r="I150" s="151">
        <f t="shared" si="10"/>
        <v>2108.3333333333335</v>
      </c>
      <c r="J150" s="126"/>
    </row>
    <row r="154" spans="1:12">
      <c r="A154" s="107" t="s">
        <v>877</v>
      </c>
    </row>
    <row r="155" spans="1:12" ht="15.75">
      <c r="D155" s="108" t="s">
        <v>778</v>
      </c>
      <c r="E155" s="109"/>
      <c r="F155" s="109"/>
      <c r="G155" s="109"/>
      <c r="H155" s="109"/>
      <c r="I155" s="109"/>
      <c r="J155" s="109"/>
    </row>
    <row r="156" spans="1:12">
      <c r="B156" s="110" t="s">
        <v>779</v>
      </c>
      <c r="C156" s="111">
        <f>COUNT(B167:B227)</f>
        <v>12</v>
      </c>
      <c r="D156" s="112" t="s">
        <v>780</v>
      </c>
      <c r="E156" s="112" t="s">
        <v>781</v>
      </c>
      <c r="F156" s="112" t="s">
        <v>782</v>
      </c>
      <c r="G156" s="112" t="s">
        <v>783</v>
      </c>
      <c r="H156" s="112" t="s">
        <v>784</v>
      </c>
      <c r="I156" s="112" t="s">
        <v>785</v>
      </c>
      <c r="J156" s="112" t="s">
        <v>786</v>
      </c>
      <c r="K156" s="112" t="s">
        <v>787</v>
      </c>
      <c r="L156" s="113" t="s">
        <v>788</v>
      </c>
    </row>
    <row r="157" spans="1:12">
      <c r="B157" s="110" t="s">
        <v>789</v>
      </c>
      <c r="C157" s="111">
        <f>COUNT(B167:H167)</f>
        <v>3</v>
      </c>
      <c r="D157" s="114" t="s">
        <v>333</v>
      </c>
      <c r="E157" s="115">
        <f>C157-1</f>
        <v>2</v>
      </c>
      <c r="F157" s="115">
        <f>(SUMSQ(B228:H228)/C156)-C160</f>
        <v>908.17283950641286</v>
      </c>
      <c r="G157" s="115">
        <f>F157/E157</f>
        <v>454.08641975320643</v>
      </c>
      <c r="H157" s="115">
        <f>G157/G159</f>
        <v>2.3128472778000004</v>
      </c>
      <c r="I157" s="116">
        <f>FINV(0.05,E157,E$5)</f>
        <v>3.443356779418532</v>
      </c>
      <c r="J157" s="117" t="str">
        <f>IF(H157&gt;K157,"**",IF(H157&gt;I157,"*","NS"))</f>
        <v>NS</v>
      </c>
      <c r="K157" s="116">
        <f>FINV(0.01,E157,E$5)</f>
        <v>5.7190219125422441</v>
      </c>
      <c r="L157" s="107">
        <f>FDIST(H157,E157,E$5)</f>
        <v>0.12255727268301841</v>
      </c>
    </row>
    <row r="158" spans="1:12">
      <c r="B158" s="110" t="s">
        <v>790</v>
      </c>
      <c r="C158" s="118">
        <f>I228</f>
        <v>5022.666666666667</v>
      </c>
      <c r="D158" s="114" t="s">
        <v>791</v>
      </c>
      <c r="E158" s="115">
        <f>C156-1</f>
        <v>11</v>
      </c>
      <c r="F158" s="115">
        <f>(SUMSQ(I167:I227)/C157)-C160</f>
        <v>2780.3950617281953</v>
      </c>
      <c r="G158" s="115">
        <f>F158/E158</f>
        <v>252.76318742983594</v>
      </c>
      <c r="H158" s="115">
        <f>G158/G159</f>
        <v>1.2874259712344529</v>
      </c>
      <c r="I158" s="116">
        <f>FINV(0.05,E158,E$5)</f>
        <v>2.2585183570790983</v>
      </c>
      <c r="J158" s="117" t="str">
        <f>IF(H158&gt;K158,"**",IF(H158&gt;I158,"*","NS"))</f>
        <v>NS</v>
      </c>
      <c r="K158" s="116">
        <f>FINV(0.01,E158,E$5)</f>
        <v>3.1837421960767083</v>
      </c>
      <c r="L158" s="119">
        <f>FDIST(H158,E158,E$5)</f>
        <v>0.29431645039061433</v>
      </c>
    </row>
    <row r="159" spans="1:12">
      <c r="B159" s="110" t="s">
        <v>792</v>
      </c>
      <c r="C159" s="118">
        <f>I228/(C156*C157)</f>
        <v>139.51851851851853</v>
      </c>
      <c r="D159" s="114" t="s">
        <v>793</v>
      </c>
      <c r="E159" s="115">
        <f>E158*E157</f>
        <v>22</v>
      </c>
      <c r="F159" s="115">
        <f>F160-F158-F157</f>
        <v>4319.3086419752799</v>
      </c>
      <c r="G159" s="116">
        <f>F159/E159</f>
        <v>196.33221099887635</v>
      </c>
      <c r="H159" s="115"/>
      <c r="I159" s="115"/>
      <c r="J159" s="117"/>
    </row>
    <row r="160" spans="1:12">
      <c r="B160" s="110" t="s">
        <v>794</v>
      </c>
      <c r="C160" s="118">
        <f>POWER(I228,2)/(C156*C157)</f>
        <v>700755.0123456791</v>
      </c>
      <c r="D160" s="112" t="s">
        <v>795</v>
      </c>
      <c r="E160" s="120">
        <f>C156*C157-1</f>
        <v>35</v>
      </c>
      <c r="F160" s="120">
        <f>SUMSQ(B167:H227)-C160</f>
        <v>8007.876543209888</v>
      </c>
      <c r="G160" s="120"/>
      <c r="H160" s="120"/>
      <c r="I160" s="120"/>
      <c r="J160" s="117"/>
    </row>
    <row r="161" spans="1:24" s="121" customFormat="1">
      <c r="C161" s="122"/>
      <c r="D161" s="123" t="s">
        <v>796</v>
      </c>
      <c r="E161" s="124"/>
      <c r="F161" s="124">
        <f>SQRT(G159)</f>
        <v>14.011859655266189</v>
      </c>
      <c r="G161" s="125"/>
      <c r="H161" s="125"/>
      <c r="I161" s="125"/>
    </row>
    <row r="162" spans="1:24">
      <c r="D162" s="244" t="s">
        <v>797</v>
      </c>
      <c r="E162" s="244"/>
      <c r="F162" s="126">
        <f>SQRT((G159)/C157)</f>
        <v>8.0897509438151918</v>
      </c>
      <c r="I162" s="127"/>
    </row>
    <row r="163" spans="1:24">
      <c r="D163" s="244" t="s">
        <v>798</v>
      </c>
      <c r="E163" s="244"/>
      <c r="F163" s="126">
        <f>TINV(0.05,E159)*F162*SQRT(2)</f>
        <v>23.726425735458292</v>
      </c>
      <c r="G163" s="107" t="s">
        <v>799</v>
      </c>
      <c r="H163" s="126">
        <f>TINV(0.01,E159)*F162*SQRT(2)</f>
        <v>32.24836059923188</v>
      </c>
    </row>
    <row r="164" spans="1:24">
      <c r="D164" s="244" t="s">
        <v>800</v>
      </c>
      <c r="E164" s="244"/>
      <c r="F164" s="126">
        <f>SQRT(G159)/C159*100</f>
        <v>10.043010636904356</v>
      </c>
    </row>
    <row r="165" spans="1:24">
      <c r="D165" s="117"/>
      <c r="E165" s="128"/>
      <c r="O165" s="129" t="s">
        <v>792</v>
      </c>
      <c r="P165" s="130">
        <f>C159</f>
        <v>139.51851851851853</v>
      </c>
    </row>
    <row r="166" spans="1:24">
      <c r="A166" s="131" t="s">
        <v>791</v>
      </c>
      <c r="B166" s="131" t="s">
        <v>801</v>
      </c>
      <c r="C166" s="131" t="s">
        <v>802</v>
      </c>
      <c r="D166" s="131" t="s">
        <v>803</v>
      </c>
      <c r="E166" s="131">
        <v>4</v>
      </c>
      <c r="F166" s="131">
        <v>5</v>
      </c>
      <c r="G166" s="131">
        <v>6</v>
      </c>
      <c r="H166" s="131">
        <v>8</v>
      </c>
      <c r="I166" s="131" t="s">
        <v>804</v>
      </c>
      <c r="J166" s="131" t="s">
        <v>792</v>
      </c>
      <c r="K166" s="131" t="s">
        <v>805</v>
      </c>
      <c r="O166" s="132" t="s">
        <v>796</v>
      </c>
      <c r="P166" s="133">
        <f>SQRT(G159)</f>
        <v>14.011859655266189</v>
      </c>
    </row>
    <row r="167" spans="1:24" ht="15">
      <c r="A167" s="134" t="s">
        <v>624</v>
      </c>
      <c r="B167" s="168">
        <v>176</v>
      </c>
      <c r="C167" s="168">
        <v>148.33333333333334</v>
      </c>
      <c r="D167" s="168">
        <v>160</v>
      </c>
      <c r="E167" s="136"/>
      <c r="F167" s="136"/>
      <c r="G167" s="136"/>
      <c r="H167" s="136"/>
      <c r="I167" s="159">
        <f t="shared" ref="I167:I198" si="11">SUM(B167:H167)</f>
        <v>484.33333333333337</v>
      </c>
      <c r="J167" s="160">
        <f t="shared" ref="J167:J227" si="12">AVERAGE(B167:H167)</f>
        <v>161.44444444444446</v>
      </c>
      <c r="K167" s="160">
        <f t="shared" ref="K167:K227" si="13">STDEV(B167:D167)/SQRT(C$3)</f>
        <v>8.019266922562597</v>
      </c>
      <c r="L167" s="161"/>
      <c r="O167" s="132" t="s">
        <v>806</v>
      </c>
      <c r="P167" s="133">
        <f>F161/C159*100</f>
        <v>10.043010636904356</v>
      </c>
      <c r="Q167" s="140"/>
      <c r="R167" s="140"/>
      <c r="S167" s="140"/>
      <c r="T167" s="140"/>
      <c r="U167" s="141"/>
      <c r="V167" s="141"/>
      <c r="W167" s="141"/>
      <c r="X167" s="141"/>
    </row>
    <row r="168" spans="1:24" ht="15">
      <c r="A168" s="134" t="s">
        <v>631</v>
      </c>
      <c r="B168" s="168">
        <v>117</v>
      </c>
      <c r="C168" s="168">
        <v>126</v>
      </c>
      <c r="D168" s="168">
        <v>180.66666666666666</v>
      </c>
      <c r="E168" s="136"/>
      <c r="F168" s="136"/>
      <c r="G168" s="136"/>
      <c r="H168" s="136"/>
      <c r="I168" s="159">
        <f t="shared" si="11"/>
        <v>423.66666666666663</v>
      </c>
      <c r="J168" s="160">
        <f t="shared" si="12"/>
        <v>141.2222222222222</v>
      </c>
      <c r="K168" s="160">
        <f t="shared" si="13"/>
        <v>19.892612935024815</v>
      </c>
      <c r="L168" s="161"/>
      <c r="O168" s="132" t="s">
        <v>807</v>
      </c>
      <c r="P168" s="133">
        <f>F161/SQRT(C157)</f>
        <v>8.0897509438151918</v>
      </c>
      <c r="Q168" s="140"/>
      <c r="R168" s="140"/>
      <c r="S168" s="140"/>
      <c r="T168" s="140"/>
      <c r="U168" s="141"/>
      <c r="V168" s="141"/>
      <c r="W168" s="141"/>
      <c r="X168" s="141"/>
    </row>
    <row r="169" spans="1:24" ht="15">
      <c r="A169" s="134" t="s">
        <v>632</v>
      </c>
      <c r="B169" s="168">
        <v>137</v>
      </c>
      <c r="C169" s="168">
        <v>137</v>
      </c>
      <c r="D169" s="168">
        <v>153.33333333333334</v>
      </c>
      <c r="E169" s="136"/>
      <c r="F169" s="136"/>
      <c r="G169" s="136"/>
      <c r="H169" s="136"/>
      <c r="I169" s="159">
        <f t="shared" si="11"/>
        <v>427.33333333333337</v>
      </c>
      <c r="J169" s="160">
        <f t="shared" si="12"/>
        <v>142.44444444444446</v>
      </c>
      <c r="K169" s="160">
        <f t="shared" si="13"/>
        <v>5.4444444444442555</v>
      </c>
      <c r="L169" s="161"/>
      <c r="O169" s="132" t="s">
        <v>808</v>
      </c>
      <c r="P169" s="133">
        <f>F162*SQRT(2)</f>
        <v>11.440635500963991</v>
      </c>
      <c r="Q169" s="140"/>
      <c r="R169" s="140"/>
      <c r="S169" s="140"/>
      <c r="T169" s="140"/>
      <c r="U169" s="141"/>
      <c r="V169" s="141"/>
      <c r="W169" s="141"/>
      <c r="X169" s="141"/>
    </row>
    <row r="170" spans="1:24" ht="15">
      <c r="A170" s="134" t="s">
        <v>633</v>
      </c>
      <c r="B170" s="168">
        <v>152</v>
      </c>
      <c r="C170" s="168">
        <v>126.33333333333333</v>
      </c>
      <c r="D170" s="168">
        <v>135.33333333333334</v>
      </c>
      <c r="E170" s="136"/>
      <c r="F170" s="136"/>
      <c r="G170" s="136"/>
      <c r="H170" s="136"/>
      <c r="I170" s="159">
        <f t="shared" si="11"/>
        <v>413.66666666666663</v>
      </c>
      <c r="J170" s="160">
        <f t="shared" si="12"/>
        <v>137.88888888888889</v>
      </c>
      <c r="K170" s="160">
        <f t="shared" si="13"/>
        <v>7.5187009647633181</v>
      </c>
      <c r="L170" s="161"/>
      <c r="O170" s="132" t="s">
        <v>809</v>
      </c>
      <c r="P170" s="133">
        <f>TINV(0.05,E159)*F162*SQRT(2)</f>
        <v>23.726425735458292</v>
      </c>
      <c r="Q170" s="140"/>
      <c r="R170" s="140"/>
      <c r="S170" s="140"/>
      <c r="T170" s="140"/>
      <c r="U170" s="141"/>
      <c r="V170" s="141"/>
      <c r="W170" s="141"/>
      <c r="X170" s="141"/>
    </row>
    <row r="171" spans="1:24" ht="15">
      <c r="A171" s="134" t="s">
        <v>772</v>
      </c>
      <c r="B171" s="168">
        <v>140</v>
      </c>
      <c r="C171" s="168">
        <v>113</v>
      </c>
      <c r="D171" s="168">
        <v>123.33333333333333</v>
      </c>
      <c r="E171" s="136"/>
      <c r="F171" s="136"/>
      <c r="G171" s="136"/>
      <c r="H171" s="136"/>
      <c r="I171" s="159">
        <f t="shared" si="11"/>
        <v>376.33333333333331</v>
      </c>
      <c r="J171" s="160">
        <f t="shared" si="12"/>
        <v>125.44444444444444</v>
      </c>
      <c r="K171" s="160">
        <f t="shared" si="13"/>
        <v>7.8653796812909782</v>
      </c>
      <c r="L171" s="161"/>
      <c r="O171" s="132" t="s">
        <v>810</v>
      </c>
      <c r="P171" s="133">
        <f>TINV(0.01,E159)*F162*SQRT(2)</f>
        <v>32.24836059923188</v>
      </c>
      <c r="Q171" s="140"/>
      <c r="R171" s="140"/>
      <c r="S171" s="140"/>
      <c r="T171" s="140"/>
      <c r="U171" s="141"/>
      <c r="V171" s="141"/>
      <c r="W171" s="141"/>
      <c r="X171" s="141"/>
    </row>
    <row r="172" spans="1:24" ht="15">
      <c r="A172" s="134" t="s">
        <v>773</v>
      </c>
      <c r="B172" s="168">
        <v>133</v>
      </c>
      <c r="C172" s="168">
        <v>130.33333333333334</v>
      </c>
      <c r="D172" s="168">
        <v>116.33333333333333</v>
      </c>
      <c r="E172" s="136"/>
      <c r="F172" s="136"/>
      <c r="G172" s="136"/>
      <c r="H172" s="136"/>
      <c r="I172" s="159">
        <f t="shared" si="11"/>
        <v>379.66666666666669</v>
      </c>
      <c r="J172" s="160">
        <f t="shared" si="12"/>
        <v>126.55555555555556</v>
      </c>
      <c r="K172" s="160">
        <f t="shared" si="13"/>
        <v>5.1687570442724953</v>
      </c>
      <c r="L172" s="161"/>
      <c r="O172" s="132" t="s">
        <v>811</v>
      </c>
      <c r="P172" s="133">
        <f>(G158-G159)/C157</f>
        <v>18.810325476986531</v>
      </c>
      <c r="Q172" s="140"/>
      <c r="R172" s="140"/>
      <c r="S172" s="140"/>
      <c r="T172" s="140"/>
      <c r="U172" s="141"/>
      <c r="V172" s="141"/>
      <c r="W172" s="141"/>
      <c r="X172" s="141"/>
    </row>
    <row r="173" spans="1:24" ht="15">
      <c r="A173" s="134" t="s">
        <v>636</v>
      </c>
      <c r="B173" s="168">
        <v>136.66666666666666</v>
      </c>
      <c r="C173" s="168">
        <v>136.33333333333334</v>
      </c>
      <c r="D173" s="168">
        <v>137.66666666666666</v>
      </c>
      <c r="E173" s="136"/>
      <c r="F173" s="136"/>
      <c r="G173" s="136"/>
      <c r="H173" s="136"/>
      <c r="I173" s="159">
        <f t="shared" si="11"/>
        <v>410.66666666666663</v>
      </c>
      <c r="J173" s="160">
        <f t="shared" si="12"/>
        <v>136.88888888888889</v>
      </c>
      <c r="K173" s="160">
        <f t="shared" si="13"/>
        <v>0.40061680838802677</v>
      </c>
      <c r="L173" s="161"/>
      <c r="O173" s="132" t="s">
        <v>812</v>
      </c>
      <c r="P173" s="133">
        <f>P172+G159</f>
        <v>215.14253647586287</v>
      </c>
      <c r="Q173" s="140"/>
      <c r="R173" s="140"/>
      <c r="S173" s="140"/>
      <c r="T173" s="140"/>
      <c r="U173" s="141"/>
      <c r="V173" s="141"/>
      <c r="W173" s="141"/>
      <c r="X173" s="141"/>
    </row>
    <row r="174" spans="1:24" ht="15">
      <c r="A174" s="134" t="s">
        <v>637</v>
      </c>
      <c r="B174" s="168">
        <v>150</v>
      </c>
      <c r="C174" s="168">
        <v>145</v>
      </c>
      <c r="D174" s="168">
        <v>134.66666666666666</v>
      </c>
      <c r="E174" s="136"/>
      <c r="F174" s="136"/>
      <c r="G174" s="136"/>
      <c r="H174" s="136"/>
      <c r="I174" s="159">
        <f t="shared" si="11"/>
        <v>429.66666666666663</v>
      </c>
      <c r="J174" s="160">
        <f t="shared" si="12"/>
        <v>143.2222222222222</v>
      </c>
      <c r="K174" s="160">
        <f t="shared" si="13"/>
        <v>4.5147221453135327</v>
      </c>
      <c r="L174" s="161"/>
      <c r="O174" s="132" t="s">
        <v>813</v>
      </c>
      <c r="P174" s="133">
        <f>SQRT(P172)</f>
        <v>4.3370872111345111</v>
      </c>
      <c r="Q174" s="140"/>
      <c r="R174" s="140"/>
      <c r="S174" s="140"/>
      <c r="T174" s="140"/>
      <c r="U174" s="141"/>
      <c r="V174" s="141"/>
      <c r="W174" s="141"/>
      <c r="X174" s="141"/>
    </row>
    <row r="175" spans="1:24" ht="15">
      <c r="A175" s="134" t="s">
        <v>774</v>
      </c>
      <c r="B175" s="168">
        <v>157.66666666666666</v>
      </c>
      <c r="C175" s="168">
        <v>137.66666666666666</v>
      </c>
      <c r="D175" s="168">
        <v>128</v>
      </c>
      <c r="E175" s="136"/>
      <c r="F175" s="136"/>
      <c r="G175" s="136"/>
      <c r="H175" s="136"/>
      <c r="I175" s="159">
        <f t="shared" si="11"/>
        <v>423.33333333333331</v>
      </c>
      <c r="J175" s="160">
        <f t="shared" si="12"/>
        <v>141.11111111111111</v>
      </c>
      <c r="K175" s="160">
        <f t="shared" si="13"/>
        <v>8.7354817826671134</v>
      </c>
      <c r="L175" s="161"/>
      <c r="M175" s="121"/>
      <c r="O175" s="132" t="s">
        <v>814</v>
      </c>
      <c r="P175" s="133">
        <f>SQRT(P173)</f>
        <v>14.667737946795439</v>
      </c>
      <c r="Q175" s="140"/>
      <c r="R175" s="140"/>
      <c r="S175" s="140"/>
      <c r="T175" s="140"/>
      <c r="U175" s="141"/>
      <c r="V175" s="141"/>
      <c r="W175" s="141"/>
      <c r="X175" s="141"/>
    </row>
    <row r="176" spans="1:24" ht="15">
      <c r="A176" s="134" t="s">
        <v>639</v>
      </c>
      <c r="B176" s="168">
        <v>145.66666666666666</v>
      </c>
      <c r="C176" s="168">
        <v>139.66666666666666</v>
      </c>
      <c r="D176" s="168">
        <v>146.66666666666666</v>
      </c>
      <c r="E176" s="136"/>
      <c r="F176" s="136"/>
      <c r="G176" s="136"/>
      <c r="H176" s="136"/>
      <c r="I176" s="159">
        <f t="shared" si="11"/>
        <v>432</v>
      </c>
      <c r="J176" s="160">
        <f t="shared" si="12"/>
        <v>144</v>
      </c>
      <c r="K176" s="160">
        <f t="shared" si="13"/>
        <v>2.1858128414336302</v>
      </c>
      <c r="L176" s="161"/>
      <c r="O176" s="132" t="s">
        <v>815</v>
      </c>
      <c r="P176" s="133">
        <f>G159</f>
        <v>196.33221099887635</v>
      </c>
      <c r="Q176" s="140"/>
      <c r="R176" s="140"/>
      <c r="S176" s="140"/>
      <c r="T176" s="140"/>
      <c r="U176" s="141"/>
      <c r="V176" s="141"/>
      <c r="W176" s="141"/>
      <c r="X176" s="141"/>
    </row>
    <row r="177" spans="1:24" ht="15">
      <c r="A177" s="134" t="s">
        <v>640</v>
      </c>
      <c r="B177" s="168">
        <v>146.66666666666666</v>
      </c>
      <c r="C177" s="168">
        <v>117</v>
      </c>
      <c r="D177" s="168">
        <v>154</v>
      </c>
      <c r="E177" s="136"/>
      <c r="F177" s="136"/>
      <c r="G177" s="136"/>
      <c r="H177" s="136"/>
      <c r="I177" s="159">
        <f t="shared" si="11"/>
        <v>417.66666666666663</v>
      </c>
      <c r="J177" s="160">
        <f t="shared" si="12"/>
        <v>139.2222222222222</v>
      </c>
      <c r="K177" s="160">
        <f t="shared" si="13"/>
        <v>11.310980134583405</v>
      </c>
      <c r="L177" s="161"/>
      <c r="M177" s="121"/>
      <c r="O177" s="132" t="s">
        <v>816</v>
      </c>
      <c r="P177" s="133">
        <f>SQRT(P176)</f>
        <v>14.011859655266189</v>
      </c>
      <c r="Q177" s="140"/>
      <c r="R177" s="140"/>
      <c r="S177" s="140"/>
      <c r="T177" s="140"/>
      <c r="U177" s="141"/>
      <c r="V177" s="141"/>
      <c r="W177" s="141"/>
      <c r="X177" s="141"/>
    </row>
    <row r="178" spans="1:24" ht="15">
      <c r="A178" s="134" t="s">
        <v>194</v>
      </c>
      <c r="B178" s="168">
        <v>131.66666666666666</v>
      </c>
      <c r="C178" s="168">
        <v>132.666666666667</v>
      </c>
      <c r="D178" s="168">
        <v>140</v>
      </c>
      <c r="E178" s="136"/>
      <c r="F178" s="136"/>
      <c r="G178" s="136"/>
      <c r="H178" s="136"/>
      <c r="I178" s="159">
        <f t="shared" si="11"/>
        <v>404.33333333333366</v>
      </c>
      <c r="J178" s="160">
        <f t="shared" si="12"/>
        <v>134.77777777777789</v>
      </c>
      <c r="K178" s="160">
        <f t="shared" si="13"/>
        <v>2.6270200927860183</v>
      </c>
      <c r="L178" s="161"/>
      <c r="O178" s="132" t="s">
        <v>817</v>
      </c>
      <c r="P178" s="133">
        <f>P174/C159*100</f>
        <v>3.1086104247579449</v>
      </c>
      <c r="Q178" s="140"/>
      <c r="R178" s="140"/>
      <c r="S178" s="140"/>
      <c r="T178" s="140"/>
      <c r="U178" s="141"/>
      <c r="V178" s="141"/>
      <c r="W178" s="141"/>
      <c r="X178" s="141"/>
    </row>
    <row r="179" spans="1:24" ht="15">
      <c r="A179" s="134"/>
      <c r="B179" s="168"/>
      <c r="D179" s="135"/>
      <c r="E179" s="136"/>
      <c r="F179" s="136"/>
      <c r="G179" s="136"/>
      <c r="H179" s="136"/>
      <c r="I179" s="137">
        <f t="shared" si="11"/>
        <v>0</v>
      </c>
      <c r="J179" s="138" t="e">
        <f t="shared" si="12"/>
        <v>#DIV/0!</v>
      </c>
      <c r="K179" s="138" t="e">
        <f t="shared" si="13"/>
        <v>#DIV/0!</v>
      </c>
      <c r="L179" s="139"/>
      <c r="O179" s="132" t="s">
        <v>818</v>
      </c>
      <c r="P179" s="133">
        <f>P175/C159*100</f>
        <v>10.513111881164768</v>
      </c>
      <c r="Q179" s="140"/>
      <c r="R179" s="140"/>
      <c r="S179" s="140"/>
      <c r="T179" s="140"/>
      <c r="U179" s="141"/>
      <c r="V179" s="141"/>
      <c r="W179" s="141"/>
      <c r="X179" s="141"/>
    </row>
    <row r="180" spans="1:24" ht="15">
      <c r="A180" s="134"/>
      <c r="B180" s="168"/>
      <c r="D180" s="135"/>
      <c r="E180" s="136"/>
      <c r="F180" s="136"/>
      <c r="G180" s="136"/>
      <c r="H180" s="136"/>
      <c r="I180" s="137">
        <f t="shared" si="11"/>
        <v>0</v>
      </c>
      <c r="J180" s="138" t="e">
        <f t="shared" si="12"/>
        <v>#DIV/0!</v>
      </c>
      <c r="K180" s="138" t="e">
        <f t="shared" si="13"/>
        <v>#DIV/0!</v>
      </c>
      <c r="L180" s="142"/>
      <c r="M180" s="121"/>
      <c r="O180" s="132" t="s">
        <v>819</v>
      </c>
      <c r="P180" s="133">
        <f>P177/C159*100</f>
        <v>10.043010636904356</v>
      </c>
      <c r="Q180" s="140"/>
      <c r="R180" s="140"/>
      <c r="S180" s="140"/>
      <c r="T180" s="140"/>
      <c r="U180" s="141"/>
      <c r="V180" s="141"/>
      <c r="W180" s="141"/>
      <c r="X180" s="141"/>
    </row>
    <row r="181" spans="1:24" ht="15">
      <c r="A181" s="134"/>
      <c r="B181" s="168"/>
      <c r="D181" s="135"/>
      <c r="E181" s="136"/>
      <c r="F181" s="136"/>
      <c r="G181" s="136"/>
      <c r="H181" s="136"/>
      <c r="I181" s="137">
        <f t="shared" si="11"/>
        <v>0</v>
      </c>
      <c r="J181" s="138" t="e">
        <f t="shared" si="12"/>
        <v>#DIV/0!</v>
      </c>
      <c r="K181" s="138" t="e">
        <f t="shared" si="13"/>
        <v>#DIV/0!</v>
      </c>
      <c r="L181" s="139"/>
      <c r="O181" s="132" t="s">
        <v>820</v>
      </c>
      <c r="P181" s="133">
        <f>P172/P173*100</f>
        <v>8.7431922041585146</v>
      </c>
      <c r="Q181" s="140"/>
      <c r="R181" s="140"/>
      <c r="S181" s="140"/>
      <c r="T181" s="140"/>
      <c r="U181" s="141"/>
      <c r="V181" s="141"/>
      <c r="W181" s="141"/>
      <c r="X181" s="141"/>
    </row>
    <row r="182" spans="1:24" ht="15">
      <c r="A182" s="134"/>
      <c r="B182" s="168"/>
      <c r="D182" s="143"/>
      <c r="E182" s="136"/>
      <c r="F182" s="136"/>
      <c r="G182" s="136"/>
      <c r="H182" s="136"/>
      <c r="I182" s="137">
        <f t="shared" si="11"/>
        <v>0</v>
      </c>
      <c r="J182" s="138" t="e">
        <f t="shared" si="12"/>
        <v>#DIV/0!</v>
      </c>
      <c r="K182" s="138" t="e">
        <f t="shared" si="13"/>
        <v>#DIV/0!</v>
      </c>
      <c r="L182" s="142"/>
      <c r="O182" s="132" t="s">
        <v>821</v>
      </c>
      <c r="P182" s="133">
        <f>P172/P175*2.06</f>
        <v>2.6418027526226751</v>
      </c>
      <c r="Q182" s="140"/>
      <c r="R182" s="140"/>
      <c r="S182" s="140"/>
      <c r="T182" s="140"/>
      <c r="U182" s="141"/>
      <c r="V182" s="141"/>
      <c r="W182" s="141"/>
      <c r="X182" s="141"/>
    </row>
    <row r="183" spans="1:24" ht="15">
      <c r="A183" s="134"/>
      <c r="B183" s="168"/>
      <c r="D183" s="143"/>
      <c r="E183" s="136"/>
      <c r="F183" s="136"/>
      <c r="G183" s="136"/>
      <c r="H183" s="136"/>
      <c r="I183" s="137">
        <f t="shared" si="11"/>
        <v>0</v>
      </c>
      <c r="J183" s="138" t="e">
        <f t="shared" si="12"/>
        <v>#DIV/0!</v>
      </c>
      <c r="K183" s="138" t="e">
        <f t="shared" si="13"/>
        <v>#DIV/0!</v>
      </c>
      <c r="L183" s="139"/>
      <c r="O183" s="144" t="s">
        <v>822</v>
      </c>
      <c r="P183" s="145">
        <f>P182/C159*100</f>
        <v>1.8935140515214288</v>
      </c>
      <c r="Q183" s="140"/>
      <c r="R183" s="140"/>
      <c r="S183" s="140"/>
      <c r="T183" s="140"/>
      <c r="U183" s="141"/>
      <c r="V183" s="141"/>
      <c r="W183" s="141"/>
      <c r="X183" s="141"/>
    </row>
    <row r="184" spans="1:24" ht="15">
      <c r="A184" s="134"/>
      <c r="B184" s="168"/>
      <c r="D184" s="146"/>
      <c r="E184" s="136"/>
      <c r="F184" s="136"/>
      <c r="G184" s="136"/>
      <c r="H184" s="136"/>
      <c r="I184" s="137">
        <f t="shared" si="11"/>
        <v>0</v>
      </c>
      <c r="J184" s="138" t="e">
        <f t="shared" si="12"/>
        <v>#DIV/0!</v>
      </c>
      <c r="K184" s="138" t="e">
        <f t="shared" si="13"/>
        <v>#DIV/0!</v>
      </c>
      <c r="L184" s="139"/>
      <c r="Q184" s="140"/>
      <c r="R184" s="140"/>
      <c r="S184" s="140"/>
      <c r="T184" s="140"/>
      <c r="U184" s="141"/>
      <c r="V184" s="141"/>
      <c r="W184" s="141"/>
      <c r="X184" s="141"/>
    </row>
    <row r="185" spans="1:24" ht="15">
      <c r="A185" s="134"/>
      <c r="B185" s="168"/>
      <c r="C185"/>
      <c r="D185" s="147"/>
      <c r="E185" s="136"/>
      <c r="F185" s="136"/>
      <c r="G185" s="136"/>
      <c r="H185" s="136"/>
      <c r="I185" s="137">
        <f t="shared" si="11"/>
        <v>0</v>
      </c>
      <c r="J185" s="138" t="e">
        <f t="shared" si="12"/>
        <v>#DIV/0!</v>
      </c>
      <c r="K185" s="138" t="e">
        <f t="shared" si="13"/>
        <v>#DIV/0!</v>
      </c>
    </row>
    <row r="186" spans="1:24" ht="15">
      <c r="A186" s="134"/>
      <c r="B186" s="168"/>
      <c r="C186"/>
      <c r="D186" s="147"/>
      <c r="E186" s="136"/>
      <c r="F186" s="136"/>
      <c r="G186" s="136"/>
      <c r="H186" s="136"/>
      <c r="I186" s="137">
        <f t="shared" si="11"/>
        <v>0</v>
      </c>
      <c r="J186" s="138" t="e">
        <f t="shared" si="12"/>
        <v>#DIV/0!</v>
      </c>
      <c r="K186" s="138" t="e">
        <f t="shared" si="13"/>
        <v>#DIV/0!</v>
      </c>
      <c r="Q186" s="148"/>
      <c r="R186" s="148"/>
      <c r="S186" s="148"/>
      <c r="T186" s="148"/>
      <c r="U186" s="148"/>
    </row>
    <row r="187" spans="1:24" ht="15">
      <c r="A187" s="134"/>
      <c r="B187" s="168"/>
      <c r="C187"/>
      <c r="D187" s="147"/>
      <c r="E187" s="136"/>
      <c r="F187" s="136"/>
      <c r="G187" s="136"/>
      <c r="H187" s="136"/>
      <c r="I187" s="137">
        <f t="shared" si="11"/>
        <v>0</v>
      </c>
      <c r="J187" s="138" t="e">
        <f t="shared" si="12"/>
        <v>#DIV/0!</v>
      </c>
      <c r="K187" s="138" t="e">
        <f t="shared" si="13"/>
        <v>#DIV/0!</v>
      </c>
      <c r="Q187" s="148"/>
      <c r="R187" s="148"/>
      <c r="S187" s="148"/>
      <c r="T187" s="148"/>
      <c r="U187" s="148"/>
    </row>
    <row r="188" spans="1:24" ht="15">
      <c r="A188" s="134"/>
      <c r="B188" s="168"/>
      <c r="C188"/>
      <c r="D188" s="147"/>
      <c r="E188" s="136"/>
      <c r="F188" s="136"/>
      <c r="G188" s="136"/>
      <c r="H188" s="136"/>
      <c r="I188" s="137">
        <f t="shared" si="11"/>
        <v>0</v>
      </c>
      <c r="J188" s="138" t="e">
        <f t="shared" si="12"/>
        <v>#DIV/0!</v>
      </c>
      <c r="K188" s="138" t="e">
        <f t="shared" si="13"/>
        <v>#DIV/0!</v>
      </c>
      <c r="Q188" s="148"/>
      <c r="R188" s="148"/>
      <c r="S188" s="148"/>
      <c r="T188" s="148"/>
      <c r="U188" s="148"/>
    </row>
    <row r="189" spans="1:24" ht="15">
      <c r="A189" s="134"/>
      <c r="B189" s="168"/>
      <c r="C189"/>
      <c r="D189" s="147"/>
      <c r="E189" s="136"/>
      <c r="F189" s="136"/>
      <c r="G189" s="136"/>
      <c r="H189" s="136"/>
      <c r="I189" s="137">
        <f t="shared" si="11"/>
        <v>0</v>
      </c>
      <c r="J189" s="138" t="e">
        <f t="shared" si="12"/>
        <v>#DIV/0!</v>
      </c>
      <c r="K189" s="138" t="e">
        <f t="shared" si="13"/>
        <v>#DIV/0!</v>
      </c>
      <c r="Q189" s="148"/>
      <c r="R189" s="148"/>
      <c r="S189" s="148"/>
      <c r="T189" s="148"/>
      <c r="U189" s="148"/>
    </row>
    <row r="190" spans="1:24" ht="15">
      <c r="A190" s="134"/>
      <c r="B190" s="168"/>
      <c r="C190"/>
      <c r="D190" s="147"/>
      <c r="E190" s="136"/>
      <c r="F190" s="136"/>
      <c r="G190" s="136"/>
      <c r="H190" s="136"/>
      <c r="I190" s="137">
        <f t="shared" si="11"/>
        <v>0</v>
      </c>
      <c r="J190" s="138" t="e">
        <f t="shared" si="12"/>
        <v>#DIV/0!</v>
      </c>
      <c r="K190" s="138" t="e">
        <f t="shared" si="13"/>
        <v>#DIV/0!</v>
      </c>
      <c r="Q190" s="148"/>
      <c r="R190" s="148"/>
      <c r="S190" s="148"/>
      <c r="T190" s="148"/>
      <c r="U190" s="148"/>
    </row>
    <row r="191" spans="1:24" ht="15">
      <c r="A191" s="134"/>
      <c r="B191" s="168"/>
      <c r="C191" s="147"/>
      <c r="D191" s="147"/>
      <c r="E191" s="136"/>
      <c r="F191" s="136"/>
      <c r="G191" s="136"/>
      <c r="H191" s="136"/>
      <c r="I191" s="137">
        <f t="shared" si="11"/>
        <v>0</v>
      </c>
      <c r="J191" s="138" t="e">
        <f t="shared" si="12"/>
        <v>#DIV/0!</v>
      </c>
      <c r="K191" s="138" t="e">
        <f t="shared" si="13"/>
        <v>#DIV/0!</v>
      </c>
      <c r="Q191" s="148"/>
      <c r="R191" s="148"/>
      <c r="S191" s="148"/>
      <c r="T191" s="148"/>
      <c r="U191" s="148"/>
    </row>
    <row r="192" spans="1:24" ht="15">
      <c r="A192" s="134"/>
      <c r="B192" s="168"/>
      <c r="C192" s="147"/>
      <c r="D192" s="147"/>
      <c r="E192" s="136"/>
      <c r="F192" s="136"/>
      <c r="G192" s="136"/>
      <c r="H192" s="136"/>
      <c r="I192" s="137">
        <f t="shared" si="11"/>
        <v>0</v>
      </c>
      <c r="J192" s="138" t="e">
        <f t="shared" si="12"/>
        <v>#DIV/0!</v>
      </c>
      <c r="K192" s="138" t="e">
        <f t="shared" si="13"/>
        <v>#DIV/0!</v>
      </c>
      <c r="Q192" s="148"/>
      <c r="R192" s="148"/>
      <c r="S192" s="148"/>
      <c r="T192" s="148"/>
      <c r="U192" s="148"/>
    </row>
    <row r="193" spans="1:21" ht="15">
      <c r="A193" s="134"/>
      <c r="B193" s="168"/>
      <c r="C193" s="147"/>
      <c r="D193" s="147"/>
      <c r="E193" s="136"/>
      <c r="F193" s="136"/>
      <c r="G193" s="136"/>
      <c r="H193" s="136"/>
      <c r="I193" s="137">
        <f t="shared" si="11"/>
        <v>0</v>
      </c>
      <c r="J193" s="138" t="e">
        <f t="shared" si="12"/>
        <v>#DIV/0!</v>
      </c>
      <c r="K193" s="138" t="e">
        <f t="shared" si="13"/>
        <v>#DIV/0!</v>
      </c>
      <c r="Q193" s="148"/>
      <c r="R193" s="148"/>
      <c r="S193" s="148"/>
      <c r="T193" s="148"/>
      <c r="U193" s="148"/>
    </row>
    <row r="194" spans="1:21" ht="15">
      <c r="A194" s="134"/>
      <c r="B194" s="168"/>
      <c r="C194" s="147"/>
      <c r="D194" s="147"/>
      <c r="E194" s="136"/>
      <c r="F194" s="136"/>
      <c r="G194" s="136"/>
      <c r="H194" s="136"/>
      <c r="I194" s="137">
        <f t="shared" si="11"/>
        <v>0</v>
      </c>
      <c r="J194" s="138" t="e">
        <f t="shared" si="12"/>
        <v>#DIV/0!</v>
      </c>
      <c r="K194" s="138" t="e">
        <f t="shared" si="13"/>
        <v>#DIV/0!</v>
      </c>
      <c r="Q194" s="148"/>
      <c r="R194" s="148"/>
      <c r="S194" s="148"/>
      <c r="T194" s="148"/>
      <c r="U194" s="148"/>
    </row>
    <row r="195" spans="1:21" ht="15">
      <c r="A195" s="134"/>
      <c r="B195" s="168"/>
      <c r="C195" s="147"/>
      <c r="D195" s="147"/>
      <c r="E195" s="136"/>
      <c r="F195" s="136"/>
      <c r="G195" s="136"/>
      <c r="H195" s="136"/>
      <c r="I195" s="137">
        <f t="shared" si="11"/>
        <v>0</v>
      </c>
      <c r="J195" s="138" t="e">
        <f t="shared" si="12"/>
        <v>#DIV/0!</v>
      </c>
      <c r="K195" s="138" t="e">
        <f t="shared" si="13"/>
        <v>#DIV/0!</v>
      </c>
      <c r="Q195" s="148"/>
      <c r="R195" s="148"/>
      <c r="S195" s="148"/>
      <c r="T195" s="148"/>
      <c r="U195" s="148"/>
    </row>
    <row r="196" spans="1:21" ht="15">
      <c r="A196" s="134"/>
      <c r="B196" s="168"/>
      <c r="C196" s="147"/>
      <c r="D196" s="147"/>
      <c r="E196" s="136"/>
      <c r="F196" s="136"/>
      <c r="G196" s="136"/>
      <c r="H196" s="136"/>
      <c r="I196" s="137">
        <f t="shared" si="11"/>
        <v>0</v>
      </c>
      <c r="J196" s="138" t="e">
        <f t="shared" si="12"/>
        <v>#DIV/0!</v>
      </c>
      <c r="K196" s="138" t="e">
        <f t="shared" si="13"/>
        <v>#DIV/0!</v>
      </c>
      <c r="Q196" s="148"/>
      <c r="R196" s="148"/>
      <c r="S196" s="148"/>
      <c r="T196" s="148"/>
      <c r="U196" s="148"/>
    </row>
    <row r="197" spans="1:21" ht="15">
      <c r="A197" s="134"/>
      <c r="B197" s="168"/>
      <c r="C197" s="147"/>
      <c r="D197" s="147"/>
      <c r="E197" s="136"/>
      <c r="F197" s="136"/>
      <c r="G197" s="136"/>
      <c r="H197" s="136"/>
      <c r="I197" s="137">
        <f t="shared" si="11"/>
        <v>0</v>
      </c>
      <c r="J197" s="138" t="e">
        <f t="shared" si="12"/>
        <v>#DIV/0!</v>
      </c>
      <c r="K197" s="138" t="e">
        <f t="shared" si="13"/>
        <v>#DIV/0!</v>
      </c>
      <c r="Q197" s="148"/>
      <c r="R197" s="148"/>
      <c r="S197" s="148"/>
      <c r="T197" s="148"/>
      <c r="U197" s="148"/>
    </row>
    <row r="198" spans="1:21" ht="15">
      <c r="A198" s="134"/>
      <c r="B198" s="168"/>
      <c r="C198" s="147"/>
      <c r="D198" s="147"/>
      <c r="E198" s="136"/>
      <c r="F198" s="136"/>
      <c r="G198" s="136"/>
      <c r="H198" s="136"/>
      <c r="I198" s="137">
        <f t="shared" si="11"/>
        <v>0</v>
      </c>
      <c r="J198" s="138" t="e">
        <f t="shared" si="12"/>
        <v>#DIV/0!</v>
      </c>
      <c r="K198" s="138" t="e">
        <f t="shared" si="13"/>
        <v>#DIV/0!</v>
      </c>
      <c r="Q198" s="148"/>
      <c r="R198" s="148"/>
      <c r="S198" s="148"/>
      <c r="T198" s="148"/>
      <c r="U198" s="148"/>
    </row>
    <row r="199" spans="1:21" ht="15">
      <c r="A199" s="134"/>
      <c r="B199" s="168"/>
      <c r="C199" s="147"/>
      <c r="D199" s="147"/>
      <c r="E199" s="136"/>
      <c r="F199" s="136"/>
      <c r="G199" s="136"/>
      <c r="H199" s="136"/>
      <c r="I199" s="137">
        <f t="shared" ref="I199:I227" si="14">SUM(B199:H199)</f>
        <v>0</v>
      </c>
      <c r="J199" s="138" t="e">
        <f t="shared" si="12"/>
        <v>#DIV/0!</v>
      </c>
      <c r="K199" s="138" t="e">
        <f t="shared" si="13"/>
        <v>#DIV/0!</v>
      </c>
      <c r="Q199" s="148"/>
      <c r="R199" s="148"/>
      <c r="S199" s="148"/>
      <c r="T199" s="148"/>
      <c r="U199" s="148"/>
    </row>
    <row r="200" spans="1:21" ht="15">
      <c r="A200" s="134"/>
      <c r="B200" s="168"/>
      <c r="C200" s="147"/>
      <c r="D200" s="147"/>
      <c r="E200" s="136"/>
      <c r="F200" s="136"/>
      <c r="G200" s="136"/>
      <c r="H200" s="136"/>
      <c r="I200" s="137">
        <f t="shared" si="14"/>
        <v>0</v>
      </c>
      <c r="J200" s="138" t="e">
        <f t="shared" si="12"/>
        <v>#DIV/0!</v>
      </c>
      <c r="K200" s="138" t="e">
        <f t="shared" si="13"/>
        <v>#DIV/0!</v>
      </c>
      <c r="Q200" s="148"/>
      <c r="R200" s="148"/>
      <c r="S200" s="148"/>
      <c r="T200" s="148"/>
      <c r="U200" s="148"/>
    </row>
    <row r="201" spans="1:21" ht="15">
      <c r="A201" s="134"/>
      <c r="B201" s="168"/>
      <c r="C201" s="147"/>
      <c r="D201" s="147"/>
      <c r="E201" s="136"/>
      <c r="F201" s="136"/>
      <c r="G201" s="136"/>
      <c r="H201" s="136"/>
      <c r="I201" s="137">
        <f t="shared" si="14"/>
        <v>0</v>
      </c>
      <c r="J201" s="138" t="e">
        <f t="shared" si="12"/>
        <v>#DIV/0!</v>
      </c>
      <c r="K201" s="138" t="e">
        <f t="shared" si="13"/>
        <v>#DIV/0!</v>
      </c>
      <c r="Q201" s="148"/>
      <c r="R201" s="148"/>
      <c r="S201" s="148"/>
      <c r="T201" s="148"/>
      <c r="U201" s="148"/>
    </row>
    <row r="202" spans="1:21" ht="15">
      <c r="A202" s="134"/>
      <c r="B202" s="168"/>
      <c r="C202" s="147"/>
      <c r="D202" s="147"/>
      <c r="E202" s="136"/>
      <c r="F202" s="136"/>
      <c r="G202" s="136"/>
      <c r="H202" s="136"/>
      <c r="I202" s="137">
        <f t="shared" si="14"/>
        <v>0</v>
      </c>
      <c r="J202" s="138" t="e">
        <f t="shared" si="12"/>
        <v>#DIV/0!</v>
      </c>
      <c r="K202" s="138" t="e">
        <f t="shared" si="13"/>
        <v>#DIV/0!</v>
      </c>
      <c r="Q202" s="148"/>
      <c r="R202" s="148"/>
      <c r="S202" s="148"/>
      <c r="T202" s="148"/>
      <c r="U202" s="148"/>
    </row>
    <row r="203" spans="1:21" ht="15">
      <c r="A203" s="134"/>
      <c r="B203"/>
      <c r="C203" s="147"/>
      <c r="D203" s="147"/>
      <c r="E203" s="136"/>
      <c r="F203" s="136"/>
      <c r="G203" s="136"/>
      <c r="H203" s="136"/>
      <c r="I203" s="137">
        <f t="shared" si="14"/>
        <v>0</v>
      </c>
      <c r="J203" s="138" t="e">
        <f t="shared" si="12"/>
        <v>#DIV/0!</v>
      </c>
      <c r="K203" s="138" t="e">
        <f t="shared" si="13"/>
        <v>#DIV/0!</v>
      </c>
      <c r="Q203" s="148"/>
      <c r="R203" s="148"/>
      <c r="S203" s="148"/>
      <c r="T203" s="148"/>
      <c r="U203" s="148"/>
    </row>
    <row r="204" spans="1:21" ht="15">
      <c r="A204" s="134"/>
      <c r="B204"/>
      <c r="C204" s="147"/>
      <c r="D204" s="147"/>
      <c r="E204" s="136"/>
      <c r="F204" s="136"/>
      <c r="G204" s="136"/>
      <c r="H204" s="136"/>
      <c r="I204" s="137">
        <f t="shared" si="14"/>
        <v>0</v>
      </c>
      <c r="J204" s="138" t="e">
        <f t="shared" si="12"/>
        <v>#DIV/0!</v>
      </c>
      <c r="K204" s="138" t="e">
        <f t="shared" si="13"/>
        <v>#DIV/0!</v>
      </c>
      <c r="Q204" s="148"/>
      <c r="R204" s="148"/>
      <c r="S204" s="148"/>
      <c r="T204" s="148"/>
    </row>
    <row r="205" spans="1:21" ht="15">
      <c r="A205" s="134"/>
      <c r="B205"/>
      <c r="C205" s="147"/>
      <c r="D205" s="147"/>
      <c r="E205" s="136"/>
      <c r="F205" s="136"/>
      <c r="G205" s="136"/>
      <c r="H205" s="136"/>
      <c r="I205" s="137">
        <f t="shared" si="14"/>
        <v>0</v>
      </c>
      <c r="J205" s="138" t="e">
        <f t="shared" si="12"/>
        <v>#DIV/0!</v>
      </c>
      <c r="K205" s="138" t="e">
        <f t="shared" si="13"/>
        <v>#DIV/0!</v>
      </c>
    </row>
    <row r="206" spans="1:21" ht="15">
      <c r="A206" s="134"/>
      <c r="B206"/>
      <c r="C206" s="147"/>
      <c r="D206" s="147"/>
      <c r="E206" s="136"/>
      <c r="F206" s="136"/>
      <c r="G206" s="136"/>
      <c r="H206" s="136"/>
      <c r="I206" s="137">
        <f t="shared" si="14"/>
        <v>0</v>
      </c>
      <c r="J206" s="138" t="e">
        <f t="shared" si="12"/>
        <v>#DIV/0!</v>
      </c>
      <c r="K206" s="138" t="e">
        <f t="shared" si="13"/>
        <v>#DIV/0!</v>
      </c>
    </row>
    <row r="207" spans="1:21" ht="15">
      <c r="A207" s="134"/>
      <c r="B207"/>
      <c r="C207" s="147"/>
      <c r="D207" s="147"/>
      <c r="E207" s="136"/>
      <c r="F207" s="136"/>
      <c r="G207" s="136"/>
      <c r="H207" s="136"/>
      <c r="I207" s="137">
        <f t="shared" si="14"/>
        <v>0</v>
      </c>
      <c r="J207" s="138" t="e">
        <f t="shared" si="12"/>
        <v>#DIV/0!</v>
      </c>
      <c r="K207" s="138" t="e">
        <f t="shared" si="13"/>
        <v>#DIV/0!</v>
      </c>
    </row>
    <row r="208" spans="1:21" ht="15">
      <c r="A208" s="134"/>
      <c r="B208"/>
      <c r="C208" s="147"/>
      <c r="D208" s="147"/>
      <c r="E208" s="136"/>
      <c r="F208" s="136"/>
      <c r="G208" s="136"/>
      <c r="H208" s="136"/>
      <c r="I208" s="137">
        <f t="shared" si="14"/>
        <v>0</v>
      </c>
      <c r="J208" s="138" t="e">
        <f t="shared" si="12"/>
        <v>#DIV/0!</v>
      </c>
      <c r="K208" s="138" t="e">
        <f t="shared" si="13"/>
        <v>#DIV/0!</v>
      </c>
    </row>
    <row r="209" spans="1:17" ht="15">
      <c r="A209" s="134"/>
      <c r="B209"/>
      <c r="C209" s="147"/>
      <c r="D209" s="147"/>
      <c r="E209" s="136"/>
      <c r="F209" s="136"/>
      <c r="G209" s="136"/>
      <c r="H209" s="136"/>
      <c r="I209" s="137">
        <f t="shared" si="14"/>
        <v>0</v>
      </c>
      <c r="J209" s="138" t="e">
        <f t="shared" si="12"/>
        <v>#DIV/0!</v>
      </c>
      <c r="K209" s="138" t="e">
        <f t="shared" si="13"/>
        <v>#DIV/0!</v>
      </c>
    </row>
    <row r="210" spans="1:17" ht="15">
      <c r="A210" s="134"/>
      <c r="B210"/>
      <c r="C210" s="147"/>
      <c r="D210" s="147"/>
      <c r="E210" s="136"/>
      <c r="F210" s="136"/>
      <c r="G210" s="136"/>
      <c r="H210" s="136"/>
      <c r="I210" s="137">
        <f t="shared" si="14"/>
        <v>0</v>
      </c>
      <c r="J210" s="138" t="e">
        <f t="shared" si="12"/>
        <v>#DIV/0!</v>
      </c>
      <c r="K210" s="138" t="e">
        <f t="shared" si="13"/>
        <v>#DIV/0!</v>
      </c>
    </row>
    <row r="211" spans="1:17" ht="15">
      <c r="A211" s="134"/>
      <c r="B211"/>
      <c r="C211" s="147"/>
      <c r="D211" s="147"/>
      <c r="E211" s="136"/>
      <c r="F211" s="136"/>
      <c r="G211" s="136"/>
      <c r="H211" s="136"/>
      <c r="I211" s="137">
        <f t="shared" si="14"/>
        <v>0</v>
      </c>
      <c r="J211" s="138" t="e">
        <f t="shared" si="12"/>
        <v>#DIV/0!</v>
      </c>
      <c r="K211" s="138" t="e">
        <f t="shared" si="13"/>
        <v>#DIV/0!</v>
      </c>
    </row>
    <row r="212" spans="1:17" ht="15">
      <c r="A212" s="134"/>
      <c r="B212"/>
      <c r="C212" s="147"/>
      <c r="D212" s="147"/>
      <c r="E212" s="136"/>
      <c r="F212" s="136"/>
      <c r="G212" s="136"/>
      <c r="H212" s="136"/>
      <c r="I212" s="137">
        <f t="shared" si="14"/>
        <v>0</v>
      </c>
      <c r="J212" s="138" t="e">
        <f t="shared" si="12"/>
        <v>#DIV/0!</v>
      </c>
      <c r="K212" s="138" t="e">
        <f t="shared" si="13"/>
        <v>#DIV/0!</v>
      </c>
    </row>
    <row r="213" spans="1:17" ht="15">
      <c r="A213" s="134"/>
      <c r="B213"/>
      <c r="C213" s="147"/>
      <c r="D213" s="147"/>
      <c r="E213" s="136"/>
      <c r="F213" s="136"/>
      <c r="G213" s="136"/>
      <c r="H213" s="136"/>
      <c r="I213" s="137">
        <f t="shared" si="14"/>
        <v>0</v>
      </c>
      <c r="J213" s="138" t="e">
        <f t="shared" si="12"/>
        <v>#DIV/0!</v>
      </c>
      <c r="K213" s="138" t="e">
        <f t="shared" si="13"/>
        <v>#DIV/0!</v>
      </c>
      <c r="Q213" s="149" t="s">
        <v>823</v>
      </c>
    </row>
    <row r="214" spans="1:17" ht="15">
      <c r="A214" s="134"/>
      <c r="B214"/>
      <c r="C214" s="147"/>
      <c r="D214" s="147"/>
      <c r="E214" s="136"/>
      <c r="F214" s="136"/>
      <c r="G214" s="136"/>
      <c r="H214" s="136"/>
      <c r="I214" s="137">
        <f t="shared" si="14"/>
        <v>0</v>
      </c>
      <c r="J214" s="138" t="e">
        <f t="shared" si="12"/>
        <v>#DIV/0!</v>
      </c>
      <c r="K214" s="138" t="e">
        <f t="shared" si="13"/>
        <v>#DIV/0!</v>
      </c>
      <c r="Q214" s="149" t="s">
        <v>824</v>
      </c>
    </row>
    <row r="215" spans="1:17" ht="15">
      <c r="A215" s="134"/>
      <c r="B215"/>
      <c r="C215" s="147"/>
      <c r="D215" s="147"/>
      <c r="E215" s="136"/>
      <c r="F215" s="136"/>
      <c r="G215" s="136"/>
      <c r="H215" s="136"/>
      <c r="I215" s="137">
        <f t="shared" si="14"/>
        <v>0</v>
      </c>
      <c r="J215" s="138" t="e">
        <f t="shared" si="12"/>
        <v>#DIV/0!</v>
      </c>
      <c r="K215" s="138" t="e">
        <f t="shared" si="13"/>
        <v>#DIV/0!</v>
      </c>
    </row>
    <row r="216" spans="1:17" ht="15">
      <c r="A216" s="134"/>
      <c r="B216"/>
      <c r="C216" s="147"/>
      <c r="D216" s="147"/>
      <c r="E216" s="136"/>
      <c r="F216" s="136"/>
      <c r="G216" s="136"/>
      <c r="H216" s="136"/>
      <c r="I216" s="137">
        <f t="shared" si="14"/>
        <v>0</v>
      </c>
      <c r="J216" s="138" t="e">
        <f t="shared" si="12"/>
        <v>#DIV/0!</v>
      </c>
      <c r="K216" s="138" t="e">
        <f t="shared" si="13"/>
        <v>#DIV/0!</v>
      </c>
    </row>
    <row r="217" spans="1:17" ht="15">
      <c r="A217" s="134"/>
      <c r="B217"/>
      <c r="C217" s="147"/>
      <c r="D217" s="147"/>
      <c r="E217" s="136"/>
      <c r="F217" s="136"/>
      <c r="G217" s="136"/>
      <c r="H217" s="136"/>
      <c r="I217" s="137">
        <f t="shared" si="14"/>
        <v>0</v>
      </c>
      <c r="J217" s="138" t="e">
        <f t="shared" si="12"/>
        <v>#DIV/0!</v>
      </c>
      <c r="K217" s="138" t="e">
        <f t="shared" si="13"/>
        <v>#DIV/0!</v>
      </c>
    </row>
    <row r="218" spans="1:17" ht="15">
      <c r="A218" s="134"/>
      <c r="B218"/>
      <c r="C218" s="147"/>
      <c r="D218" s="147"/>
      <c r="E218" s="136"/>
      <c r="F218" s="136"/>
      <c r="G218" s="136"/>
      <c r="H218" s="136"/>
      <c r="I218" s="137">
        <f t="shared" si="14"/>
        <v>0</v>
      </c>
      <c r="J218" s="138" t="e">
        <f t="shared" si="12"/>
        <v>#DIV/0!</v>
      </c>
      <c r="K218" s="138" t="e">
        <f t="shared" si="13"/>
        <v>#DIV/0!</v>
      </c>
    </row>
    <row r="219" spans="1:17" ht="15">
      <c r="A219" s="134"/>
      <c r="B219"/>
      <c r="C219" s="147"/>
      <c r="D219" s="147"/>
      <c r="E219" s="136"/>
      <c r="F219" s="136"/>
      <c r="G219" s="136"/>
      <c r="H219" s="136"/>
      <c r="I219" s="137">
        <f t="shared" si="14"/>
        <v>0</v>
      </c>
      <c r="J219" s="138" t="e">
        <f t="shared" si="12"/>
        <v>#DIV/0!</v>
      </c>
      <c r="K219" s="138" t="e">
        <f t="shared" si="13"/>
        <v>#DIV/0!</v>
      </c>
    </row>
    <row r="220" spans="1:17" ht="15">
      <c r="A220" s="134"/>
      <c r="B220"/>
      <c r="C220" s="147"/>
      <c r="D220" s="147"/>
      <c r="E220" s="136"/>
      <c r="F220" s="136"/>
      <c r="G220" s="136"/>
      <c r="H220" s="136"/>
      <c r="I220" s="137">
        <f t="shared" si="14"/>
        <v>0</v>
      </c>
      <c r="J220" s="138" t="e">
        <f t="shared" si="12"/>
        <v>#DIV/0!</v>
      </c>
      <c r="K220" s="138" t="e">
        <f t="shared" si="13"/>
        <v>#DIV/0!</v>
      </c>
    </row>
    <row r="221" spans="1:17" ht="15">
      <c r="A221" s="134"/>
      <c r="B221" s="147"/>
      <c r="C221" s="147"/>
      <c r="D221" s="147"/>
      <c r="E221" s="136"/>
      <c r="F221" s="136"/>
      <c r="G221" s="136"/>
      <c r="H221" s="136"/>
      <c r="I221" s="137">
        <f t="shared" si="14"/>
        <v>0</v>
      </c>
      <c r="J221" s="138" t="e">
        <f t="shared" si="12"/>
        <v>#DIV/0!</v>
      </c>
      <c r="K221" s="138" t="e">
        <f t="shared" si="13"/>
        <v>#DIV/0!</v>
      </c>
    </row>
    <row r="222" spans="1:17" ht="15">
      <c r="A222" s="134"/>
      <c r="B222" s="147"/>
      <c r="C222" s="147"/>
      <c r="D222" s="147"/>
      <c r="E222" s="136"/>
      <c r="F222" s="136"/>
      <c r="G222" s="136"/>
      <c r="H222" s="136"/>
      <c r="I222" s="137">
        <f t="shared" si="14"/>
        <v>0</v>
      </c>
      <c r="J222" s="138" t="e">
        <f t="shared" si="12"/>
        <v>#DIV/0!</v>
      </c>
      <c r="K222" s="138" t="e">
        <f t="shared" si="13"/>
        <v>#DIV/0!</v>
      </c>
    </row>
    <row r="223" spans="1:17" ht="15">
      <c r="A223" s="134"/>
      <c r="B223" s="147"/>
      <c r="C223" s="147"/>
      <c r="D223" s="147"/>
      <c r="E223" s="136"/>
      <c r="F223" s="136"/>
      <c r="G223" s="136"/>
      <c r="H223" s="136"/>
      <c r="I223" s="137">
        <f t="shared" si="14"/>
        <v>0</v>
      </c>
      <c r="J223" s="138" t="e">
        <f t="shared" si="12"/>
        <v>#DIV/0!</v>
      </c>
      <c r="K223" s="138" t="e">
        <f t="shared" si="13"/>
        <v>#DIV/0!</v>
      </c>
    </row>
    <row r="224" spans="1:17" ht="15">
      <c r="A224" s="134"/>
      <c r="B224" s="147"/>
      <c r="C224" s="147"/>
      <c r="D224" s="147"/>
      <c r="E224" s="136"/>
      <c r="F224" s="136"/>
      <c r="G224" s="136"/>
      <c r="H224" s="136"/>
      <c r="I224" s="137">
        <f t="shared" si="14"/>
        <v>0</v>
      </c>
      <c r="J224" s="138" t="e">
        <f t="shared" si="12"/>
        <v>#DIV/0!</v>
      </c>
      <c r="K224" s="138" t="e">
        <f t="shared" si="13"/>
        <v>#DIV/0!</v>
      </c>
    </row>
    <row r="225" spans="1:12" ht="15">
      <c r="A225" s="134"/>
      <c r="B225" s="147"/>
      <c r="C225" s="147"/>
      <c r="D225" s="147"/>
      <c r="E225" s="136"/>
      <c r="F225" s="136"/>
      <c r="G225" s="136"/>
      <c r="H225" s="136"/>
      <c r="I225" s="137">
        <f t="shared" si="14"/>
        <v>0</v>
      </c>
      <c r="J225" s="138" t="e">
        <f t="shared" si="12"/>
        <v>#DIV/0!</v>
      </c>
      <c r="K225" s="138" t="e">
        <f t="shared" si="13"/>
        <v>#DIV/0!</v>
      </c>
    </row>
    <row r="226" spans="1:12" ht="15">
      <c r="A226" s="134"/>
      <c r="B226" s="147"/>
      <c r="C226" s="147"/>
      <c r="D226" s="147"/>
      <c r="E226" s="136"/>
      <c r="F226" s="136"/>
      <c r="G226" s="136"/>
      <c r="H226" s="136"/>
      <c r="I226" s="137">
        <f t="shared" si="14"/>
        <v>0</v>
      </c>
      <c r="J226" s="138" t="e">
        <f t="shared" si="12"/>
        <v>#DIV/0!</v>
      </c>
      <c r="K226" s="138" t="e">
        <f t="shared" si="13"/>
        <v>#DIV/0!</v>
      </c>
    </row>
    <row r="227" spans="1:12" ht="15">
      <c r="A227" s="134"/>
      <c r="B227" s="147"/>
      <c r="C227" s="147"/>
      <c r="D227" s="147"/>
      <c r="E227" s="136"/>
      <c r="F227" s="136"/>
      <c r="G227" s="136"/>
      <c r="H227" s="136"/>
      <c r="I227" s="137">
        <f t="shared" si="14"/>
        <v>0</v>
      </c>
      <c r="J227" s="138" t="e">
        <f t="shared" si="12"/>
        <v>#DIV/0!</v>
      </c>
      <c r="K227" s="138" t="e">
        <f t="shared" si="13"/>
        <v>#DIV/0!</v>
      </c>
    </row>
    <row r="228" spans="1:12">
      <c r="A228" s="150" t="s">
        <v>825</v>
      </c>
      <c r="B228" s="151">
        <f>SUM(B167:B227)</f>
        <v>1723.3333333333335</v>
      </c>
      <c r="C228" s="151">
        <f>SUM(C167:C227)</f>
        <v>1589.3333333333339</v>
      </c>
      <c r="D228" s="151">
        <f>SUM(D167:D227)</f>
        <v>1710.0000000000002</v>
      </c>
      <c r="E228" s="151">
        <f t="shared" ref="E228:I228" si="15">SUM(E167:E227)</f>
        <v>0</v>
      </c>
      <c r="F228" s="151">
        <f t="shared" si="15"/>
        <v>0</v>
      </c>
      <c r="G228" s="151">
        <f t="shared" si="15"/>
        <v>0</v>
      </c>
      <c r="H228" s="151">
        <f t="shared" si="15"/>
        <v>0</v>
      </c>
      <c r="I228" s="151">
        <f t="shared" si="15"/>
        <v>5022.666666666667</v>
      </c>
      <c r="J228" s="126"/>
    </row>
    <row r="231" spans="1:12">
      <c r="A231" s="107" t="s">
        <v>882</v>
      </c>
    </row>
    <row r="232" spans="1:12" ht="15.75">
      <c r="D232" s="108" t="s">
        <v>778</v>
      </c>
      <c r="E232" s="109"/>
      <c r="F232" s="109"/>
      <c r="G232" s="109"/>
      <c r="H232" s="109"/>
      <c r="I232" s="109"/>
      <c r="J232" s="109"/>
    </row>
    <row r="233" spans="1:12">
      <c r="B233" s="110" t="s">
        <v>779</v>
      </c>
      <c r="C233" s="111">
        <f>COUNT(B244:B304)</f>
        <v>12</v>
      </c>
      <c r="D233" s="112" t="s">
        <v>780</v>
      </c>
      <c r="E233" s="112" t="s">
        <v>781</v>
      </c>
      <c r="F233" s="112" t="s">
        <v>782</v>
      </c>
      <c r="G233" s="112" t="s">
        <v>783</v>
      </c>
      <c r="H233" s="112" t="s">
        <v>784</v>
      </c>
      <c r="I233" s="112" t="s">
        <v>785</v>
      </c>
      <c r="J233" s="112" t="s">
        <v>786</v>
      </c>
      <c r="K233" s="112" t="s">
        <v>787</v>
      </c>
      <c r="L233" s="113" t="s">
        <v>788</v>
      </c>
    </row>
    <row r="234" spans="1:12">
      <c r="B234" s="110" t="s">
        <v>789</v>
      </c>
      <c r="C234" s="111">
        <f>COUNT(B244:H244)</f>
        <v>3</v>
      </c>
      <c r="D234" s="114" t="s">
        <v>333</v>
      </c>
      <c r="E234" s="115">
        <f>C234-1</f>
        <v>2</v>
      </c>
      <c r="F234" s="115">
        <f>(SUMSQ(B305:H305)/C233)-C237</f>
        <v>13.471101714432734</v>
      </c>
      <c r="G234" s="115">
        <f>F234/E234</f>
        <v>6.7355508572163671</v>
      </c>
      <c r="H234" s="115">
        <f>G234/G236</f>
        <v>1.0651990250167118</v>
      </c>
      <c r="I234" s="116">
        <f>FINV(0.05,E234,E$5)</f>
        <v>3.443356779418532</v>
      </c>
      <c r="J234" s="117" t="str">
        <f>IF(H234&gt;K234,"**",IF(H234&gt;I234,"*","NS"))</f>
        <v>NS</v>
      </c>
      <c r="K234" s="116">
        <f>FINV(0.01,E234,E$5)</f>
        <v>5.7190219125422441</v>
      </c>
      <c r="L234" s="107">
        <f>FDIST(H234,E234,E$5)</f>
        <v>0.36177632511407243</v>
      </c>
    </row>
    <row r="235" spans="1:12">
      <c r="B235" s="110" t="s">
        <v>790</v>
      </c>
      <c r="C235" s="118">
        <f>I305</f>
        <v>255.78051533792768</v>
      </c>
      <c r="D235" s="114" t="s">
        <v>791</v>
      </c>
      <c r="E235" s="115">
        <f>C233-1</f>
        <v>11</v>
      </c>
      <c r="F235" s="115">
        <f>(SUMSQ(I244:I304)/C234)-C237</f>
        <v>199.28655088475921</v>
      </c>
      <c r="G235" s="115">
        <f>F235/E235</f>
        <v>18.116959171341747</v>
      </c>
      <c r="H235" s="115">
        <f>G235/G236</f>
        <v>2.8651208571760751</v>
      </c>
      <c r="I235" s="116">
        <f>FINV(0.05,E235,E$5)</f>
        <v>2.2585183570790983</v>
      </c>
      <c r="J235" s="117" t="str">
        <f>IF(H235&gt;K235,"**",IF(H235&gt;I235,"*","NS"))</f>
        <v>*</v>
      </c>
      <c r="K235" s="116">
        <f>FINV(0.01,E235,E$5)</f>
        <v>3.1837421960767083</v>
      </c>
      <c r="L235" s="119">
        <f>FDIST(H235,E235,E$5)</f>
        <v>1.7117435511853199E-2</v>
      </c>
    </row>
    <row r="236" spans="1:12">
      <c r="B236" s="110" t="s">
        <v>792</v>
      </c>
      <c r="C236" s="118">
        <f>I305/(C233*C234)</f>
        <v>7.1050143149424354</v>
      </c>
      <c r="D236" s="114" t="s">
        <v>793</v>
      </c>
      <c r="E236" s="115">
        <f>E235*E234</f>
        <v>22</v>
      </c>
      <c r="F236" s="115">
        <f>F237-F235-F234</f>
        <v>139.11214278142552</v>
      </c>
      <c r="G236" s="116">
        <f>F236/E236</f>
        <v>6.3232792173375234</v>
      </c>
      <c r="H236" s="115"/>
      <c r="I236" s="115"/>
      <c r="J236" s="117"/>
    </row>
    <row r="237" spans="1:12">
      <c r="B237" s="110" t="s">
        <v>794</v>
      </c>
      <c r="C237" s="118">
        <f>POWER(I305,2)/(C233*C234)</f>
        <v>1817.3242229593295</v>
      </c>
      <c r="D237" s="112" t="s">
        <v>795</v>
      </c>
      <c r="E237" s="120">
        <f>C233*C234-1</f>
        <v>35</v>
      </c>
      <c r="F237" s="120">
        <f>SUMSQ(B244:H304)-C237</f>
        <v>351.86979538061746</v>
      </c>
      <c r="G237" s="120"/>
      <c r="H237" s="120"/>
      <c r="I237" s="120"/>
      <c r="J237" s="117"/>
    </row>
    <row r="238" spans="1:12" s="121" customFormat="1">
      <c r="C238" s="122"/>
      <c r="D238" s="123" t="s">
        <v>796</v>
      </c>
      <c r="E238" s="124"/>
      <c r="F238" s="124">
        <f>SQRT(G236)</f>
        <v>2.5146131347261993</v>
      </c>
      <c r="G238" s="125"/>
      <c r="H238" s="125"/>
      <c r="I238" s="125"/>
    </row>
    <row r="239" spans="1:12">
      <c r="D239" s="244" t="s">
        <v>797</v>
      </c>
      <c r="E239" s="244"/>
      <c r="F239" s="126">
        <f>SQRT((G236)/C234)</f>
        <v>1.45181257024194</v>
      </c>
      <c r="I239" s="127"/>
    </row>
    <row r="240" spans="1:12">
      <c r="D240" s="244" t="s">
        <v>798</v>
      </c>
      <c r="E240" s="244"/>
      <c r="F240" s="126">
        <f>TINV(0.05,E236)*F239*SQRT(2)</f>
        <v>4.2580202244650378</v>
      </c>
      <c r="G240" s="107" t="s">
        <v>799</v>
      </c>
      <c r="H240" s="126">
        <f>TINV(0.01,E236)*F239*SQRT(2)</f>
        <v>5.7873939028312948</v>
      </c>
    </row>
    <row r="241" spans="1:24">
      <c r="D241" s="244" t="s">
        <v>800</v>
      </c>
      <c r="E241" s="244"/>
      <c r="F241" s="126">
        <f>SQRT(G236)/C236*100</f>
        <v>35.392091039672628</v>
      </c>
    </row>
    <row r="242" spans="1:24">
      <c r="D242" s="117"/>
      <c r="E242" s="128"/>
      <c r="O242" s="129" t="s">
        <v>792</v>
      </c>
      <c r="P242" s="130">
        <f>C236</f>
        <v>7.1050143149424354</v>
      </c>
    </row>
    <row r="243" spans="1:24">
      <c r="A243" s="131" t="s">
        <v>791</v>
      </c>
      <c r="B243" s="131" t="s">
        <v>801</v>
      </c>
      <c r="C243" s="131" t="s">
        <v>802</v>
      </c>
      <c r="D243" s="131" t="s">
        <v>803</v>
      </c>
      <c r="E243" s="131">
        <v>4</v>
      </c>
      <c r="F243" s="131">
        <v>5</v>
      </c>
      <c r="G243" s="131">
        <v>6</v>
      </c>
      <c r="H243" s="131">
        <v>8</v>
      </c>
      <c r="I243" s="131" t="s">
        <v>804</v>
      </c>
      <c r="J243" s="131" t="s">
        <v>792</v>
      </c>
      <c r="K243" s="131" t="s">
        <v>805</v>
      </c>
      <c r="O243" s="132" t="s">
        <v>796</v>
      </c>
      <c r="P243" s="133">
        <f>SQRT(G236)</f>
        <v>2.5146131347261993</v>
      </c>
    </row>
    <row r="244" spans="1:24" ht="15">
      <c r="A244" s="134" t="s">
        <v>624</v>
      </c>
      <c r="B244" s="79">
        <v>7.030970815961882</v>
      </c>
      <c r="C244" s="79">
        <v>6.80064308681672</v>
      </c>
      <c r="D244" s="79">
        <v>6.0561797752808992</v>
      </c>
      <c r="E244" s="136"/>
      <c r="F244" s="136"/>
      <c r="G244" s="136"/>
      <c r="H244" s="136"/>
      <c r="I244" s="137">
        <f t="shared" ref="I244:I275" si="16">SUM(B244:H244)</f>
        <v>19.887793678059502</v>
      </c>
      <c r="J244" s="138">
        <f t="shared" ref="J244:J304" si="17">AVERAGE(B244:H244)</f>
        <v>6.6292645593531674</v>
      </c>
      <c r="K244" s="138">
        <f t="shared" ref="K244:K304" si="18">STDEV(B244:D244)/SQRT(C$3)</f>
        <v>0.29415548213184367</v>
      </c>
      <c r="L244" s="161"/>
      <c r="O244" s="132" t="s">
        <v>806</v>
      </c>
      <c r="P244" s="133">
        <f>F238/C236*100</f>
        <v>35.392091039672628</v>
      </c>
      <c r="Q244" s="140"/>
      <c r="R244" s="140"/>
      <c r="S244" s="140"/>
      <c r="T244" s="140"/>
      <c r="U244" s="141"/>
      <c r="V244" s="141"/>
      <c r="W244" s="141"/>
      <c r="X244" s="141"/>
    </row>
    <row r="245" spans="1:24" ht="15">
      <c r="A245" s="134" t="s">
        <v>631</v>
      </c>
      <c r="B245" s="79">
        <v>8.1454005934718108</v>
      </c>
      <c r="C245" s="79">
        <v>5.1673132880698347</v>
      </c>
      <c r="D245" s="79">
        <v>8.733031674208144</v>
      </c>
      <c r="E245" s="136"/>
      <c r="F245" s="136"/>
      <c r="G245" s="136"/>
      <c r="H245" s="136"/>
      <c r="I245" s="137">
        <f t="shared" si="16"/>
        <v>22.045745555749789</v>
      </c>
      <c r="J245" s="138">
        <f t="shared" si="17"/>
        <v>7.3485818519165962</v>
      </c>
      <c r="K245" s="138">
        <f t="shared" si="18"/>
        <v>1.1037477040340671</v>
      </c>
      <c r="L245" s="161"/>
      <c r="O245" s="132" t="s">
        <v>807</v>
      </c>
      <c r="P245" s="133">
        <f>F238/SQRT(C234)</f>
        <v>1.45181257024194</v>
      </c>
      <c r="Q245" s="140"/>
      <c r="R245" s="140"/>
      <c r="S245" s="140"/>
      <c r="T245" s="140"/>
      <c r="U245" s="141"/>
      <c r="V245" s="141"/>
      <c r="W245" s="141"/>
      <c r="X245" s="141"/>
    </row>
    <row r="246" spans="1:24" ht="15">
      <c r="A246" s="134" t="s">
        <v>632</v>
      </c>
      <c r="B246" s="79">
        <v>5.2107925801011801</v>
      </c>
      <c r="C246" s="79">
        <v>2.751149047931714</v>
      </c>
      <c r="D246" s="79">
        <v>8.5745233968804158</v>
      </c>
      <c r="E246" s="136"/>
      <c r="F246" s="136"/>
      <c r="G246" s="136"/>
      <c r="H246" s="136"/>
      <c r="I246" s="137">
        <f t="shared" si="16"/>
        <v>16.536465024913312</v>
      </c>
      <c r="J246" s="138">
        <f t="shared" si="17"/>
        <v>5.5121550083044371</v>
      </c>
      <c r="K246" s="138">
        <f t="shared" si="18"/>
        <v>1.6878029789095483</v>
      </c>
      <c r="L246" s="161"/>
      <c r="O246" s="132" t="s">
        <v>808</v>
      </c>
      <c r="P246" s="133">
        <f>F239*SQRT(2)</f>
        <v>2.0531730268598936</v>
      </c>
      <c r="Q246" s="140"/>
      <c r="R246" s="140"/>
      <c r="S246" s="140"/>
      <c r="T246" s="140"/>
      <c r="U246" s="141"/>
      <c r="V246" s="141"/>
      <c r="W246" s="141"/>
      <c r="X246" s="141"/>
    </row>
    <row r="247" spans="1:24" ht="15">
      <c r="A247" s="134" t="s">
        <v>633</v>
      </c>
      <c r="B247" s="79">
        <v>6.0392687880839544</v>
      </c>
      <c r="C247" s="79">
        <v>5.2121771217712176</v>
      </c>
      <c r="D247" s="79">
        <v>4.8006254886630177</v>
      </c>
      <c r="E247" s="136"/>
      <c r="F247" s="136"/>
      <c r="G247" s="136"/>
      <c r="H247" s="136"/>
      <c r="I247" s="137">
        <f t="shared" si="16"/>
        <v>16.052071398518187</v>
      </c>
      <c r="J247" s="138">
        <f t="shared" si="17"/>
        <v>5.350690466172729</v>
      </c>
      <c r="K247" s="138">
        <f t="shared" si="18"/>
        <v>0.36421091221666402</v>
      </c>
      <c r="L247" s="161"/>
      <c r="O247" s="132" t="s">
        <v>809</v>
      </c>
      <c r="P247" s="133">
        <f>TINV(0.05,E236)*F239*SQRT(2)</f>
        <v>4.2580202244650378</v>
      </c>
      <c r="Q247" s="140"/>
      <c r="R247" s="140"/>
      <c r="S247" s="140"/>
      <c r="T247" s="140"/>
      <c r="U247" s="141"/>
      <c r="V247" s="141"/>
      <c r="W247" s="141"/>
      <c r="X247" s="141"/>
    </row>
    <row r="248" spans="1:24" ht="15">
      <c r="A248" s="134" t="s">
        <v>772</v>
      </c>
      <c r="B248" s="79">
        <v>5.3981328940142772</v>
      </c>
      <c r="C248" s="79">
        <v>11.582278481012658</v>
      </c>
      <c r="D248" s="79">
        <v>11.7</v>
      </c>
      <c r="E248" s="136"/>
      <c r="F248" s="136"/>
      <c r="G248" s="136"/>
      <c r="H248" s="136"/>
      <c r="I248" s="137">
        <f t="shared" si="16"/>
        <v>28.680411375026935</v>
      </c>
      <c r="J248" s="138">
        <f t="shared" si="17"/>
        <v>9.5601371250089784</v>
      </c>
      <c r="K248" s="138">
        <f t="shared" si="18"/>
        <v>2.0812795746144159</v>
      </c>
      <c r="L248" s="161"/>
      <c r="O248" s="132" t="s">
        <v>810</v>
      </c>
      <c r="P248" s="133">
        <f>TINV(0.01,E236)*F239*SQRT(2)</f>
        <v>5.7873939028312948</v>
      </c>
      <c r="Q248" s="140"/>
      <c r="R248" s="140"/>
      <c r="S248" s="140"/>
      <c r="T248" s="140"/>
      <c r="U248" s="141"/>
      <c r="V248" s="141"/>
      <c r="W248" s="141"/>
      <c r="X248" s="141"/>
    </row>
    <row r="249" spans="1:24" ht="15">
      <c r="A249" s="134" t="s">
        <v>773</v>
      </c>
      <c r="B249" s="79">
        <v>12.078651685393258</v>
      </c>
      <c r="C249" s="79">
        <v>9.3000000000000007</v>
      </c>
      <c r="D249" s="79">
        <v>11.898648648648647</v>
      </c>
      <c r="E249" s="136"/>
      <c r="F249" s="136"/>
      <c r="G249" s="136"/>
      <c r="H249" s="136"/>
      <c r="I249" s="137">
        <f t="shared" si="16"/>
        <v>33.277300334041904</v>
      </c>
      <c r="J249" s="138">
        <f t="shared" si="17"/>
        <v>11.092433444680635</v>
      </c>
      <c r="K249" s="138">
        <f t="shared" si="18"/>
        <v>0.89772184138826072</v>
      </c>
      <c r="L249" s="161"/>
      <c r="O249" s="132" t="s">
        <v>811</v>
      </c>
      <c r="P249" s="133">
        <f>(G235-G236)/C234</f>
        <v>3.9312266513347414</v>
      </c>
      <c r="Q249" s="140"/>
      <c r="R249" s="140"/>
      <c r="S249" s="140"/>
      <c r="T249" s="140"/>
      <c r="U249" s="141"/>
      <c r="V249" s="141"/>
      <c r="W249" s="141"/>
      <c r="X249" s="141"/>
    </row>
    <row r="250" spans="1:24" ht="15">
      <c r="A250" s="134" t="s">
        <v>636</v>
      </c>
      <c r="B250" s="79">
        <v>12.321070234113714</v>
      </c>
      <c r="C250" s="79">
        <v>12.015503875968992</v>
      </c>
      <c r="D250" s="79">
        <v>10.689655172413794</v>
      </c>
      <c r="E250" s="136"/>
      <c r="F250" s="136"/>
      <c r="G250" s="136"/>
      <c r="H250" s="136"/>
      <c r="I250" s="137">
        <f t="shared" si="16"/>
        <v>35.026229282496502</v>
      </c>
      <c r="J250" s="138">
        <f t="shared" si="17"/>
        <v>11.675409760832167</v>
      </c>
      <c r="K250" s="138">
        <f t="shared" si="18"/>
        <v>0.50070842521650083</v>
      </c>
      <c r="L250" s="161"/>
      <c r="O250" s="132" t="s">
        <v>812</v>
      </c>
      <c r="P250" s="133">
        <f>P249+G236</f>
        <v>10.254505868672265</v>
      </c>
      <c r="Q250" s="140"/>
      <c r="R250" s="140"/>
      <c r="S250" s="140"/>
      <c r="T250" s="140"/>
      <c r="U250" s="141"/>
      <c r="V250" s="141"/>
      <c r="W250" s="141"/>
      <c r="X250" s="141"/>
    </row>
    <row r="251" spans="1:24" ht="15">
      <c r="A251" s="134" t="s">
        <v>637</v>
      </c>
      <c r="B251" s="79">
        <v>6.3809742647058814</v>
      </c>
      <c r="C251" s="79">
        <v>4.53440366972477</v>
      </c>
      <c r="D251" s="79">
        <v>12.714736012608356</v>
      </c>
      <c r="E251" s="136"/>
      <c r="F251" s="136"/>
      <c r="G251" s="136"/>
      <c r="H251" s="136"/>
      <c r="I251" s="137">
        <f t="shared" si="16"/>
        <v>23.630113947039007</v>
      </c>
      <c r="J251" s="138">
        <f t="shared" si="17"/>
        <v>7.8767046490130026</v>
      </c>
      <c r="K251" s="138">
        <f t="shared" si="18"/>
        <v>2.4770524383435681</v>
      </c>
      <c r="L251" s="161"/>
      <c r="O251" s="132" t="s">
        <v>813</v>
      </c>
      <c r="P251" s="133">
        <f>SQRT(P249)</f>
        <v>1.9827321178955923</v>
      </c>
      <c r="Q251" s="140"/>
      <c r="R251" s="140"/>
      <c r="S251" s="140"/>
      <c r="T251" s="140"/>
      <c r="U251" s="141"/>
      <c r="V251" s="141"/>
      <c r="W251" s="141"/>
      <c r="X251" s="141"/>
    </row>
    <row r="252" spans="1:24" ht="15">
      <c r="A252" s="134" t="s">
        <v>774</v>
      </c>
      <c r="B252" s="79">
        <v>5.5400485436893208</v>
      </c>
      <c r="C252" s="79">
        <v>2.3149202733485197</v>
      </c>
      <c r="D252" s="79">
        <v>8.4</v>
      </c>
      <c r="E252" s="136"/>
      <c r="F252" s="136"/>
      <c r="G252" s="136"/>
      <c r="H252" s="136"/>
      <c r="I252" s="137">
        <f t="shared" si="16"/>
        <v>16.254968817037842</v>
      </c>
      <c r="J252" s="138">
        <f t="shared" si="17"/>
        <v>5.4183229390126142</v>
      </c>
      <c r="K252" s="138">
        <f t="shared" si="18"/>
        <v>1.7576652754958431</v>
      </c>
      <c r="L252" s="161"/>
      <c r="M252" s="121"/>
      <c r="O252" s="132" t="s">
        <v>814</v>
      </c>
      <c r="P252" s="133">
        <f>SQRT(P250)</f>
        <v>3.2022657398586185</v>
      </c>
      <c r="Q252" s="140"/>
      <c r="R252" s="140"/>
      <c r="S252" s="140"/>
      <c r="T252" s="140"/>
      <c r="U252" s="141"/>
      <c r="V252" s="141"/>
      <c r="W252" s="141"/>
      <c r="X252" s="141"/>
    </row>
    <row r="253" spans="1:24" ht="15">
      <c r="A253" s="134" t="s">
        <v>639</v>
      </c>
      <c r="B253" s="79">
        <v>9.009765625</v>
      </c>
      <c r="C253" s="79">
        <v>4.452887537993921</v>
      </c>
      <c r="D253" s="79">
        <v>1.2704037800687284</v>
      </c>
      <c r="E253" s="136"/>
      <c r="F253" s="136"/>
      <c r="G253" s="136"/>
      <c r="H253" s="136"/>
      <c r="I253" s="137">
        <f t="shared" si="16"/>
        <v>14.733056943062648</v>
      </c>
      <c r="J253" s="138">
        <f t="shared" si="17"/>
        <v>4.9110189810208826</v>
      </c>
      <c r="K253" s="138">
        <f t="shared" si="18"/>
        <v>2.2458735313170819</v>
      </c>
      <c r="L253" s="161"/>
      <c r="O253" s="132" t="s">
        <v>815</v>
      </c>
      <c r="P253" s="133">
        <f>G236</f>
        <v>6.3232792173375234</v>
      </c>
      <c r="Q253" s="140"/>
      <c r="R253" s="140"/>
      <c r="S253" s="140"/>
      <c r="T253" s="140"/>
      <c r="U253" s="141"/>
      <c r="V253" s="141"/>
      <c r="W253" s="141"/>
      <c r="X253" s="141"/>
    </row>
    <row r="254" spans="1:24" ht="15">
      <c r="A254" s="134" t="s">
        <v>640</v>
      </c>
      <c r="B254" s="79">
        <v>3.0364372469635628</v>
      </c>
      <c r="C254" s="79">
        <v>6.8455598455598468</v>
      </c>
      <c r="D254" s="79">
        <v>5.6422018348623855</v>
      </c>
      <c r="E254" s="136"/>
      <c r="F254" s="136"/>
      <c r="G254" s="136"/>
      <c r="H254" s="136"/>
      <c r="I254" s="137">
        <f t="shared" si="16"/>
        <v>15.524198927385795</v>
      </c>
      <c r="J254" s="138">
        <f t="shared" si="17"/>
        <v>5.1747329757952647</v>
      </c>
      <c r="K254" s="138">
        <f t="shared" si="18"/>
        <v>1.1241662233899343</v>
      </c>
      <c r="L254" s="161"/>
      <c r="M254" s="121"/>
      <c r="O254" s="132" t="s">
        <v>816</v>
      </c>
      <c r="P254" s="133">
        <f>SQRT(P253)</f>
        <v>2.5146131347261993</v>
      </c>
      <c r="Q254" s="140"/>
      <c r="R254" s="140"/>
      <c r="S254" s="140"/>
      <c r="T254" s="140"/>
      <c r="U254" s="141"/>
      <c r="V254" s="141"/>
      <c r="W254" s="141"/>
      <c r="X254" s="141"/>
    </row>
    <row r="255" spans="1:24" ht="15">
      <c r="A255" s="134" t="s">
        <v>194</v>
      </c>
      <c r="B255" s="79">
        <v>4.4205008736167732</v>
      </c>
      <c r="C255" s="79">
        <v>5.6345926800472252</v>
      </c>
      <c r="D255" s="79">
        <v>4.077066500932256</v>
      </c>
      <c r="E255" s="136"/>
      <c r="F255" s="136"/>
      <c r="G255" s="136"/>
      <c r="H255" s="136"/>
      <c r="I255" s="159">
        <f t="shared" si="16"/>
        <v>14.132160054596254</v>
      </c>
      <c r="J255" s="138">
        <f t="shared" si="17"/>
        <v>4.7107200181987512</v>
      </c>
      <c r="K255" s="160">
        <f t="shared" si="18"/>
        <v>0.4724553995064994</v>
      </c>
      <c r="L255" s="161"/>
      <c r="O255" s="132" t="s">
        <v>817</v>
      </c>
      <c r="P255" s="133">
        <f>P251/C236*100</f>
        <v>27.906096033131728</v>
      </c>
      <c r="Q255" s="140"/>
      <c r="R255" s="140"/>
      <c r="S255" s="140"/>
      <c r="T255" s="140"/>
      <c r="U255" s="141"/>
      <c r="V255" s="141"/>
      <c r="W255" s="141"/>
      <c r="X255" s="141"/>
    </row>
    <row r="256" spans="1:24" ht="15">
      <c r="A256" s="134"/>
      <c r="B256" s="79"/>
      <c r="D256" s="135"/>
      <c r="E256" s="136"/>
      <c r="F256" s="136"/>
      <c r="G256" s="136"/>
      <c r="H256" s="136"/>
      <c r="I256" s="137">
        <f t="shared" si="16"/>
        <v>0</v>
      </c>
      <c r="J256" s="138" t="e">
        <f t="shared" si="17"/>
        <v>#DIV/0!</v>
      </c>
      <c r="K256" s="138" t="e">
        <f t="shared" si="18"/>
        <v>#DIV/0!</v>
      </c>
      <c r="L256" s="139"/>
      <c r="O256" s="132" t="s">
        <v>818</v>
      </c>
      <c r="P256" s="133">
        <f>P252/C236*100</f>
        <v>45.070503702209123</v>
      </c>
      <c r="Q256" s="140"/>
      <c r="R256" s="140"/>
      <c r="S256" s="140"/>
      <c r="T256" s="140"/>
      <c r="U256" s="141"/>
      <c r="V256" s="141"/>
      <c r="W256" s="141"/>
      <c r="X256" s="141"/>
    </row>
    <row r="257" spans="1:24" ht="15">
      <c r="A257" s="134"/>
      <c r="B257" s="79"/>
      <c r="D257" s="135"/>
      <c r="E257" s="136"/>
      <c r="F257" s="136"/>
      <c r="G257" s="136"/>
      <c r="H257" s="136"/>
      <c r="I257" s="137">
        <f t="shared" si="16"/>
        <v>0</v>
      </c>
      <c r="J257" s="138" t="e">
        <f t="shared" si="17"/>
        <v>#DIV/0!</v>
      </c>
      <c r="K257" s="138" t="e">
        <f t="shared" si="18"/>
        <v>#DIV/0!</v>
      </c>
      <c r="L257" s="142"/>
      <c r="M257" s="121"/>
      <c r="O257" s="132" t="s">
        <v>819</v>
      </c>
      <c r="P257" s="133">
        <f>P254/C236*100</f>
        <v>35.392091039672628</v>
      </c>
      <c r="Q257" s="140"/>
      <c r="R257" s="140"/>
      <c r="S257" s="140"/>
      <c r="T257" s="140"/>
      <c r="U257" s="141"/>
      <c r="V257" s="141"/>
      <c r="W257" s="141"/>
      <c r="X257" s="141"/>
    </row>
    <row r="258" spans="1:24" ht="15">
      <c r="A258" s="134"/>
      <c r="B258" s="79"/>
      <c r="D258" s="135"/>
      <c r="E258" s="136"/>
      <c r="F258" s="136"/>
      <c r="G258" s="136"/>
      <c r="H258" s="136"/>
      <c r="I258" s="137">
        <f t="shared" si="16"/>
        <v>0</v>
      </c>
      <c r="J258" s="138" t="e">
        <f t="shared" si="17"/>
        <v>#DIV/0!</v>
      </c>
      <c r="K258" s="138" t="e">
        <f t="shared" si="18"/>
        <v>#DIV/0!</v>
      </c>
      <c r="L258" s="139"/>
      <c r="O258" s="132" t="s">
        <v>820</v>
      </c>
      <c r="P258" s="133">
        <f>P249/P250*100</f>
        <v>38.336578102166023</v>
      </c>
      <c r="Q258" s="140"/>
      <c r="R258" s="140"/>
      <c r="S258" s="140"/>
      <c r="T258" s="140"/>
      <c r="U258" s="141"/>
      <c r="V258" s="141"/>
      <c r="W258" s="141"/>
      <c r="X258" s="141"/>
    </row>
    <row r="259" spans="1:24" ht="15">
      <c r="A259" s="134"/>
      <c r="B259" s="79"/>
      <c r="D259" s="143"/>
      <c r="E259" s="136"/>
      <c r="F259" s="136"/>
      <c r="G259" s="136"/>
      <c r="H259" s="136"/>
      <c r="I259" s="137">
        <f t="shared" si="16"/>
        <v>0</v>
      </c>
      <c r="J259" s="138" t="e">
        <f t="shared" si="17"/>
        <v>#DIV/0!</v>
      </c>
      <c r="K259" s="138" t="e">
        <f t="shared" si="18"/>
        <v>#DIV/0!</v>
      </c>
      <c r="L259" s="142"/>
      <c r="O259" s="132" t="s">
        <v>821</v>
      </c>
      <c r="P259" s="133">
        <f>P249/P252*2.06</f>
        <v>2.5289365591835962</v>
      </c>
      <c r="Q259" s="140"/>
      <c r="R259" s="140"/>
      <c r="S259" s="140"/>
      <c r="T259" s="140"/>
      <c r="U259" s="141"/>
      <c r="V259" s="141"/>
      <c r="W259" s="141"/>
      <c r="X259" s="141"/>
    </row>
    <row r="260" spans="1:24" ht="15">
      <c r="A260" s="134"/>
      <c r="B260" s="79"/>
      <c r="D260" s="143"/>
      <c r="E260" s="136"/>
      <c r="F260" s="136"/>
      <c r="G260" s="136"/>
      <c r="H260" s="136"/>
      <c r="I260" s="137">
        <f t="shared" si="16"/>
        <v>0</v>
      </c>
      <c r="J260" s="138" t="e">
        <f t="shared" si="17"/>
        <v>#DIV/0!</v>
      </c>
      <c r="K260" s="138" t="e">
        <f t="shared" si="18"/>
        <v>#DIV/0!</v>
      </c>
      <c r="L260" s="139"/>
      <c r="O260" s="144" t="s">
        <v>822</v>
      </c>
      <c r="P260" s="145">
        <f>P259/C236*100</f>
        <v>35.59368703684428</v>
      </c>
      <c r="Q260" s="140"/>
      <c r="R260" s="140"/>
      <c r="S260" s="140"/>
      <c r="T260" s="140"/>
      <c r="U260" s="141"/>
      <c r="V260" s="141"/>
      <c r="W260" s="141"/>
      <c r="X260" s="141"/>
    </row>
    <row r="261" spans="1:24" ht="15">
      <c r="A261" s="134"/>
      <c r="B261" s="79"/>
      <c r="D261" s="146"/>
      <c r="E261" s="136"/>
      <c r="F261" s="136"/>
      <c r="G261" s="136"/>
      <c r="H261" s="136"/>
      <c r="I261" s="137">
        <f t="shared" si="16"/>
        <v>0</v>
      </c>
      <c r="J261" s="138" t="e">
        <f t="shared" si="17"/>
        <v>#DIV/0!</v>
      </c>
      <c r="K261" s="138" t="e">
        <f t="shared" si="18"/>
        <v>#DIV/0!</v>
      </c>
      <c r="L261" s="139"/>
      <c r="Q261" s="140"/>
      <c r="R261" s="140"/>
      <c r="S261" s="140"/>
      <c r="T261" s="140"/>
      <c r="U261" s="141"/>
      <c r="V261" s="141"/>
      <c r="W261" s="141"/>
      <c r="X261" s="141"/>
    </row>
    <row r="262" spans="1:24" ht="15">
      <c r="A262" s="134"/>
      <c r="B262" s="79"/>
      <c r="C262"/>
      <c r="D262" s="147"/>
      <c r="E262" s="136"/>
      <c r="F262" s="136"/>
      <c r="G262" s="136"/>
      <c r="H262" s="136"/>
      <c r="I262" s="137">
        <f t="shared" si="16"/>
        <v>0</v>
      </c>
      <c r="J262" s="138" t="e">
        <f t="shared" si="17"/>
        <v>#DIV/0!</v>
      </c>
      <c r="K262" s="138" t="e">
        <f t="shared" si="18"/>
        <v>#DIV/0!</v>
      </c>
    </row>
    <row r="263" spans="1:24" ht="15">
      <c r="A263" s="134"/>
      <c r="B263" s="79"/>
      <c r="C263"/>
      <c r="D263" s="147"/>
      <c r="E263" s="136"/>
      <c r="F263" s="136"/>
      <c r="G263" s="136"/>
      <c r="H263" s="136"/>
      <c r="I263" s="137">
        <f t="shared" si="16"/>
        <v>0</v>
      </c>
      <c r="J263" s="138" t="e">
        <f t="shared" si="17"/>
        <v>#DIV/0!</v>
      </c>
      <c r="K263" s="138" t="e">
        <f t="shared" si="18"/>
        <v>#DIV/0!</v>
      </c>
      <c r="Q263" s="148"/>
      <c r="R263" s="148"/>
      <c r="S263" s="148"/>
      <c r="T263" s="148"/>
      <c r="U263" s="148"/>
    </row>
    <row r="264" spans="1:24" ht="15">
      <c r="A264" s="134"/>
      <c r="B264" s="79"/>
      <c r="C264"/>
      <c r="D264" s="147"/>
      <c r="E264" s="136"/>
      <c r="F264" s="136"/>
      <c r="G264" s="136"/>
      <c r="H264" s="136"/>
      <c r="I264" s="137">
        <f t="shared" si="16"/>
        <v>0</v>
      </c>
      <c r="J264" s="138" t="e">
        <f t="shared" si="17"/>
        <v>#DIV/0!</v>
      </c>
      <c r="K264" s="138" t="e">
        <f t="shared" si="18"/>
        <v>#DIV/0!</v>
      </c>
      <c r="Q264" s="148"/>
      <c r="R264" s="148"/>
      <c r="S264" s="148"/>
      <c r="T264" s="148"/>
      <c r="U264" s="148"/>
    </row>
    <row r="265" spans="1:24" ht="15">
      <c r="A265" s="134"/>
      <c r="B265" s="79"/>
      <c r="C265"/>
      <c r="D265" s="147"/>
      <c r="E265" s="136"/>
      <c r="F265" s="136"/>
      <c r="G265" s="136"/>
      <c r="H265" s="136"/>
      <c r="I265" s="137">
        <f t="shared" si="16"/>
        <v>0</v>
      </c>
      <c r="J265" s="138" t="e">
        <f t="shared" si="17"/>
        <v>#DIV/0!</v>
      </c>
      <c r="K265" s="138" t="e">
        <f t="shared" si="18"/>
        <v>#DIV/0!</v>
      </c>
      <c r="Q265" s="148"/>
      <c r="R265" s="148"/>
      <c r="S265" s="148"/>
      <c r="T265" s="148"/>
      <c r="U265" s="148"/>
    </row>
    <row r="266" spans="1:24" ht="15">
      <c r="A266" s="134"/>
      <c r="B266" s="79"/>
      <c r="C266"/>
      <c r="D266" s="147"/>
      <c r="E266" s="136"/>
      <c r="F266" s="136"/>
      <c r="G266" s="136"/>
      <c r="H266" s="136"/>
      <c r="I266" s="137">
        <f t="shared" si="16"/>
        <v>0</v>
      </c>
      <c r="J266" s="138" t="e">
        <f t="shared" si="17"/>
        <v>#DIV/0!</v>
      </c>
      <c r="K266" s="138" t="e">
        <f t="shared" si="18"/>
        <v>#DIV/0!</v>
      </c>
      <c r="Q266" s="148"/>
      <c r="R266" s="148"/>
      <c r="S266" s="148"/>
      <c r="T266" s="148"/>
      <c r="U266" s="148"/>
    </row>
    <row r="267" spans="1:24" ht="15">
      <c r="A267" s="134"/>
      <c r="B267" s="79"/>
      <c r="C267"/>
      <c r="D267" s="147"/>
      <c r="E267" s="136"/>
      <c r="F267" s="136"/>
      <c r="G267" s="136"/>
      <c r="H267" s="136"/>
      <c r="I267" s="137">
        <f t="shared" si="16"/>
        <v>0</v>
      </c>
      <c r="J267" s="138" t="e">
        <f t="shared" si="17"/>
        <v>#DIV/0!</v>
      </c>
      <c r="K267" s="138" t="e">
        <f t="shared" si="18"/>
        <v>#DIV/0!</v>
      </c>
      <c r="Q267" s="148"/>
      <c r="R267" s="148"/>
      <c r="S267" s="148"/>
      <c r="T267" s="148"/>
      <c r="U267" s="148"/>
    </row>
    <row r="268" spans="1:24" ht="15">
      <c r="A268" s="134"/>
      <c r="B268" s="79"/>
      <c r="C268" s="147"/>
      <c r="D268" s="147"/>
      <c r="E268" s="136"/>
      <c r="F268" s="136"/>
      <c r="G268" s="136"/>
      <c r="H268" s="136"/>
      <c r="I268" s="137">
        <f t="shared" si="16"/>
        <v>0</v>
      </c>
      <c r="J268" s="138" t="e">
        <f t="shared" si="17"/>
        <v>#DIV/0!</v>
      </c>
      <c r="K268" s="138" t="e">
        <f t="shared" si="18"/>
        <v>#DIV/0!</v>
      </c>
      <c r="Q268" s="148"/>
      <c r="R268" s="148"/>
      <c r="S268" s="148"/>
      <c r="T268" s="148"/>
      <c r="U268" s="148"/>
    </row>
    <row r="269" spans="1:24" ht="15">
      <c r="A269" s="134"/>
      <c r="B269" s="79"/>
      <c r="C269" s="147"/>
      <c r="D269" s="147"/>
      <c r="E269" s="136"/>
      <c r="F269" s="136"/>
      <c r="G269" s="136"/>
      <c r="H269" s="136"/>
      <c r="I269" s="137">
        <f t="shared" si="16"/>
        <v>0</v>
      </c>
      <c r="J269" s="138" t="e">
        <f t="shared" si="17"/>
        <v>#DIV/0!</v>
      </c>
      <c r="K269" s="138" t="e">
        <f t="shared" si="18"/>
        <v>#DIV/0!</v>
      </c>
      <c r="Q269" s="148"/>
      <c r="R269" s="148"/>
      <c r="S269" s="148"/>
      <c r="T269" s="148"/>
      <c r="U269" s="148"/>
    </row>
    <row r="270" spans="1:24" ht="15">
      <c r="A270" s="134"/>
      <c r="B270" s="79"/>
      <c r="C270" s="147"/>
      <c r="D270" s="147"/>
      <c r="E270" s="136"/>
      <c r="F270" s="136"/>
      <c r="G270" s="136"/>
      <c r="H270" s="136"/>
      <c r="I270" s="137">
        <f t="shared" si="16"/>
        <v>0</v>
      </c>
      <c r="J270" s="138" t="e">
        <f t="shared" si="17"/>
        <v>#DIV/0!</v>
      </c>
      <c r="K270" s="138" t="e">
        <f t="shared" si="18"/>
        <v>#DIV/0!</v>
      </c>
      <c r="Q270" s="148"/>
      <c r="R270" s="148"/>
      <c r="S270" s="148"/>
      <c r="T270" s="148"/>
      <c r="U270" s="148"/>
    </row>
    <row r="271" spans="1:24" ht="15">
      <c r="A271" s="134"/>
      <c r="B271" s="79"/>
      <c r="C271" s="147"/>
      <c r="D271" s="147"/>
      <c r="E271" s="136"/>
      <c r="F271" s="136"/>
      <c r="G271" s="136"/>
      <c r="H271" s="136"/>
      <c r="I271" s="137">
        <f t="shared" si="16"/>
        <v>0</v>
      </c>
      <c r="J271" s="138" t="e">
        <f t="shared" si="17"/>
        <v>#DIV/0!</v>
      </c>
      <c r="K271" s="138" t="e">
        <f t="shared" si="18"/>
        <v>#DIV/0!</v>
      </c>
      <c r="Q271" s="148"/>
      <c r="R271" s="148"/>
      <c r="S271" s="148"/>
      <c r="T271" s="148"/>
      <c r="U271" s="148"/>
    </row>
    <row r="272" spans="1:24" ht="15">
      <c r="A272" s="134"/>
      <c r="B272" s="79"/>
      <c r="C272" s="147"/>
      <c r="D272" s="147"/>
      <c r="E272" s="136"/>
      <c r="F272" s="136"/>
      <c r="G272" s="136"/>
      <c r="H272" s="136"/>
      <c r="I272" s="137">
        <f t="shared" si="16"/>
        <v>0</v>
      </c>
      <c r="J272" s="138" t="e">
        <f t="shared" si="17"/>
        <v>#DIV/0!</v>
      </c>
      <c r="K272" s="138" t="e">
        <f t="shared" si="18"/>
        <v>#DIV/0!</v>
      </c>
      <c r="Q272" s="148"/>
      <c r="R272" s="148"/>
      <c r="S272" s="148"/>
      <c r="T272" s="148"/>
      <c r="U272" s="148"/>
    </row>
    <row r="273" spans="1:21" ht="15">
      <c r="A273" s="134"/>
      <c r="B273" s="79"/>
      <c r="C273" s="147"/>
      <c r="D273" s="147"/>
      <c r="E273" s="136"/>
      <c r="F273" s="136"/>
      <c r="G273" s="136"/>
      <c r="H273" s="136"/>
      <c r="I273" s="137">
        <f t="shared" si="16"/>
        <v>0</v>
      </c>
      <c r="J273" s="138" t="e">
        <f t="shared" si="17"/>
        <v>#DIV/0!</v>
      </c>
      <c r="K273" s="138" t="e">
        <f t="shared" si="18"/>
        <v>#DIV/0!</v>
      </c>
      <c r="Q273" s="148"/>
      <c r="R273" s="148"/>
      <c r="S273" s="148"/>
      <c r="T273" s="148"/>
      <c r="U273" s="148"/>
    </row>
    <row r="274" spans="1:21" ht="15">
      <c r="A274" s="134"/>
      <c r="B274" s="79"/>
      <c r="C274" s="147"/>
      <c r="D274" s="147"/>
      <c r="E274" s="136"/>
      <c r="F274" s="136"/>
      <c r="G274" s="136"/>
      <c r="H274" s="136"/>
      <c r="I274" s="137">
        <f t="shared" si="16"/>
        <v>0</v>
      </c>
      <c r="J274" s="138" t="e">
        <f t="shared" si="17"/>
        <v>#DIV/0!</v>
      </c>
      <c r="K274" s="138" t="e">
        <f t="shared" si="18"/>
        <v>#DIV/0!</v>
      </c>
      <c r="Q274" s="148"/>
      <c r="R274" s="148"/>
      <c r="S274" s="148"/>
      <c r="T274" s="148"/>
      <c r="U274" s="148"/>
    </row>
    <row r="275" spans="1:21" ht="15">
      <c r="A275" s="134"/>
      <c r="B275" s="79"/>
      <c r="C275" s="147"/>
      <c r="D275" s="147"/>
      <c r="E275" s="136"/>
      <c r="F275" s="136"/>
      <c r="G275" s="136"/>
      <c r="H275" s="136"/>
      <c r="I275" s="137">
        <f t="shared" si="16"/>
        <v>0</v>
      </c>
      <c r="J275" s="138" t="e">
        <f t="shared" si="17"/>
        <v>#DIV/0!</v>
      </c>
      <c r="K275" s="138" t="e">
        <f t="shared" si="18"/>
        <v>#DIV/0!</v>
      </c>
      <c r="Q275" s="148"/>
      <c r="R275" s="148"/>
      <c r="S275" s="148"/>
      <c r="T275" s="148"/>
      <c r="U275" s="148"/>
    </row>
    <row r="276" spans="1:21" ht="15">
      <c r="A276" s="134"/>
      <c r="B276" s="79"/>
      <c r="C276" s="147"/>
      <c r="D276" s="147"/>
      <c r="E276" s="136"/>
      <c r="F276" s="136"/>
      <c r="G276" s="136"/>
      <c r="H276" s="136"/>
      <c r="I276" s="137">
        <f t="shared" ref="I276:I304" si="19">SUM(B276:H276)</f>
        <v>0</v>
      </c>
      <c r="J276" s="138" t="e">
        <f t="shared" si="17"/>
        <v>#DIV/0!</v>
      </c>
      <c r="K276" s="138" t="e">
        <f t="shared" si="18"/>
        <v>#DIV/0!</v>
      </c>
      <c r="Q276" s="148"/>
      <c r="R276" s="148"/>
      <c r="S276" s="148"/>
      <c r="T276" s="148"/>
      <c r="U276" s="148"/>
    </row>
    <row r="277" spans="1:21" ht="15">
      <c r="A277" s="134"/>
      <c r="B277" s="79"/>
      <c r="C277" s="147"/>
      <c r="D277" s="147"/>
      <c r="E277" s="136"/>
      <c r="F277" s="136"/>
      <c r="G277" s="136"/>
      <c r="H277" s="136"/>
      <c r="I277" s="137">
        <f t="shared" si="19"/>
        <v>0</v>
      </c>
      <c r="J277" s="138" t="e">
        <f t="shared" si="17"/>
        <v>#DIV/0!</v>
      </c>
      <c r="K277" s="138" t="e">
        <f t="shared" si="18"/>
        <v>#DIV/0!</v>
      </c>
      <c r="Q277" s="148"/>
      <c r="R277" s="148"/>
      <c r="S277" s="148"/>
      <c r="T277" s="148"/>
      <c r="U277" s="148"/>
    </row>
    <row r="278" spans="1:21" ht="15">
      <c r="A278" s="134"/>
      <c r="B278" s="79"/>
      <c r="C278" s="147"/>
      <c r="D278" s="147"/>
      <c r="E278" s="136"/>
      <c r="F278" s="136"/>
      <c r="G278" s="136"/>
      <c r="H278" s="136"/>
      <c r="I278" s="137">
        <f t="shared" si="19"/>
        <v>0</v>
      </c>
      <c r="J278" s="138" t="e">
        <f t="shared" si="17"/>
        <v>#DIV/0!</v>
      </c>
      <c r="K278" s="138" t="e">
        <f t="shared" si="18"/>
        <v>#DIV/0!</v>
      </c>
      <c r="Q278" s="148"/>
      <c r="R278" s="148"/>
      <c r="S278" s="148"/>
      <c r="T278" s="148"/>
      <c r="U278" s="148"/>
    </row>
    <row r="279" spans="1:21" ht="15">
      <c r="A279" s="134"/>
      <c r="B279" s="79"/>
      <c r="C279" s="147"/>
      <c r="D279" s="147"/>
      <c r="E279" s="136"/>
      <c r="F279" s="136"/>
      <c r="G279" s="136"/>
      <c r="H279" s="136"/>
      <c r="I279" s="137">
        <f t="shared" si="19"/>
        <v>0</v>
      </c>
      <c r="J279" s="138" t="e">
        <f t="shared" si="17"/>
        <v>#DIV/0!</v>
      </c>
      <c r="K279" s="138" t="e">
        <f t="shared" si="18"/>
        <v>#DIV/0!</v>
      </c>
      <c r="Q279" s="148"/>
      <c r="R279" s="148"/>
      <c r="S279" s="148"/>
      <c r="T279" s="148"/>
      <c r="U279" s="148"/>
    </row>
    <row r="280" spans="1:21" ht="15">
      <c r="A280" s="134"/>
      <c r="B280"/>
      <c r="C280" s="147"/>
      <c r="D280" s="147"/>
      <c r="E280" s="136"/>
      <c r="F280" s="136"/>
      <c r="G280" s="136"/>
      <c r="H280" s="136"/>
      <c r="I280" s="137">
        <f t="shared" si="19"/>
        <v>0</v>
      </c>
      <c r="J280" s="138" t="e">
        <f t="shared" si="17"/>
        <v>#DIV/0!</v>
      </c>
      <c r="K280" s="138" t="e">
        <f t="shared" si="18"/>
        <v>#DIV/0!</v>
      </c>
      <c r="Q280" s="148"/>
      <c r="R280" s="148"/>
      <c r="S280" s="148"/>
      <c r="T280" s="148"/>
      <c r="U280" s="148"/>
    </row>
    <row r="281" spans="1:21" ht="15">
      <c r="A281" s="134"/>
      <c r="B281"/>
      <c r="C281" s="147"/>
      <c r="D281" s="147"/>
      <c r="E281" s="136"/>
      <c r="F281" s="136"/>
      <c r="G281" s="136"/>
      <c r="H281" s="136"/>
      <c r="I281" s="137">
        <f t="shared" si="19"/>
        <v>0</v>
      </c>
      <c r="J281" s="138" t="e">
        <f t="shared" si="17"/>
        <v>#DIV/0!</v>
      </c>
      <c r="K281" s="138" t="e">
        <f t="shared" si="18"/>
        <v>#DIV/0!</v>
      </c>
      <c r="Q281" s="148"/>
      <c r="R281" s="148"/>
      <c r="S281" s="148"/>
      <c r="T281" s="148"/>
    </row>
    <row r="282" spans="1:21" ht="15">
      <c r="A282" s="134"/>
      <c r="B282"/>
      <c r="C282" s="147"/>
      <c r="D282" s="147"/>
      <c r="E282" s="136"/>
      <c r="F282" s="136"/>
      <c r="G282" s="136"/>
      <c r="H282" s="136"/>
      <c r="I282" s="137">
        <f t="shared" si="19"/>
        <v>0</v>
      </c>
      <c r="J282" s="138" t="e">
        <f t="shared" si="17"/>
        <v>#DIV/0!</v>
      </c>
      <c r="K282" s="138" t="e">
        <f t="shared" si="18"/>
        <v>#DIV/0!</v>
      </c>
    </row>
    <row r="283" spans="1:21" ht="15">
      <c r="A283" s="134"/>
      <c r="B283"/>
      <c r="C283" s="147"/>
      <c r="D283" s="147"/>
      <c r="E283" s="136"/>
      <c r="F283" s="136"/>
      <c r="G283" s="136"/>
      <c r="H283" s="136"/>
      <c r="I283" s="137">
        <f t="shared" si="19"/>
        <v>0</v>
      </c>
      <c r="J283" s="138" t="e">
        <f t="shared" si="17"/>
        <v>#DIV/0!</v>
      </c>
      <c r="K283" s="138" t="e">
        <f t="shared" si="18"/>
        <v>#DIV/0!</v>
      </c>
    </row>
    <row r="284" spans="1:21" ht="15">
      <c r="A284" s="134"/>
      <c r="B284"/>
      <c r="C284" s="147"/>
      <c r="D284" s="147"/>
      <c r="E284" s="136"/>
      <c r="F284" s="136"/>
      <c r="G284" s="136"/>
      <c r="H284" s="136"/>
      <c r="I284" s="137">
        <f t="shared" si="19"/>
        <v>0</v>
      </c>
      <c r="J284" s="138" t="e">
        <f t="shared" si="17"/>
        <v>#DIV/0!</v>
      </c>
      <c r="K284" s="138" t="e">
        <f t="shared" si="18"/>
        <v>#DIV/0!</v>
      </c>
    </row>
    <row r="285" spans="1:21" ht="15">
      <c r="A285" s="134"/>
      <c r="B285"/>
      <c r="C285" s="147"/>
      <c r="D285" s="147"/>
      <c r="E285" s="136"/>
      <c r="F285" s="136"/>
      <c r="G285" s="136"/>
      <c r="H285" s="136"/>
      <c r="I285" s="137">
        <f t="shared" si="19"/>
        <v>0</v>
      </c>
      <c r="J285" s="138" t="e">
        <f t="shared" si="17"/>
        <v>#DIV/0!</v>
      </c>
      <c r="K285" s="138" t="e">
        <f t="shared" si="18"/>
        <v>#DIV/0!</v>
      </c>
    </row>
    <row r="286" spans="1:21" ht="15">
      <c r="A286" s="134"/>
      <c r="B286"/>
      <c r="C286" s="147"/>
      <c r="D286" s="147"/>
      <c r="E286" s="136"/>
      <c r="F286" s="136"/>
      <c r="G286" s="136"/>
      <c r="H286" s="136"/>
      <c r="I286" s="137">
        <f t="shared" si="19"/>
        <v>0</v>
      </c>
      <c r="J286" s="138" t="e">
        <f t="shared" si="17"/>
        <v>#DIV/0!</v>
      </c>
      <c r="K286" s="138" t="e">
        <f t="shared" si="18"/>
        <v>#DIV/0!</v>
      </c>
    </row>
    <row r="287" spans="1:21" ht="15">
      <c r="A287" s="134"/>
      <c r="B287"/>
      <c r="C287" s="147"/>
      <c r="D287" s="147"/>
      <c r="E287" s="136"/>
      <c r="F287" s="136"/>
      <c r="G287" s="136"/>
      <c r="H287" s="136"/>
      <c r="I287" s="137">
        <f t="shared" si="19"/>
        <v>0</v>
      </c>
      <c r="J287" s="138" t="e">
        <f t="shared" si="17"/>
        <v>#DIV/0!</v>
      </c>
      <c r="K287" s="138" t="e">
        <f t="shared" si="18"/>
        <v>#DIV/0!</v>
      </c>
    </row>
    <row r="288" spans="1:21" ht="15">
      <c r="A288" s="134"/>
      <c r="B288"/>
      <c r="C288" s="147"/>
      <c r="D288" s="147"/>
      <c r="E288" s="136"/>
      <c r="F288" s="136"/>
      <c r="G288" s="136"/>
      <c r="H288" s="136"/>
      <c r="I288" s="137">
        <f t="shared" si="19"/>
        <v>0</v>
      </c>
      <c r="J288" s="138" t="e">
        <f t="shared" si="17"/>
        <v>#DIV/0!</v>
      </c>
      <c r="K288" s="138" t="e">
        <f t="shared" si="18"/>
        <v>#DIV/0!</v>
      </c>
    </row>
    <row r="289" spans="1:17" ht="15">
      <c r="A289" s="134"/>
      <c r="B289"/>
      <c r="C289" s="147"/>
      <c r="D289" s="147"/>
      <c r="E289" s="136"/>
      <c r="F289" s="136"/>
      <c r="G289" s="136"/>
      <c r="H289" s="136"/>
      <c r="I289" s="137">
        <f t="shared" si="19"/>
        <v>0</v>
      </c>
      <c r="J289" s="138" t="e">
        <f t="shared" si="17"/>
        <v>#DIV/0!</v>
      </c>
      <c r="K289" s="138" t="e">
        <f t="shared" si="18"/>
        <v>#DIV/0!</v>
      </c>
    </row>
    <row r="290" spans="1:17" ht="15">
      <c r="A290" s="134"/>
      <c r="B290"/>
      <c r="C290" s="147"/>
      <c r="D290" s="147"/>
      <c r="E290" s="136"/>
      <c r="F290" s="136"/>
      <c r="G290" s="136"/>
      <c r="H290" s="136"/>
      <c r="I290" s="137">
        <f t="shared" si="19"/>
        <v>0</v>
      </c>
      <c r="J290" s="138" t="e">
        <f t="shared" si="17"/>
        <v>#DIV/0!</v>
      </c>
      <c r="K290" s="138" t="e">
        <f t="shared" si="18"/>
        <v>#DIV/0!</v>
      </c>
      <c r="Q290" s="149" t="s">
        <v>823</v>
      </c>
    </row>
    <row r="291" spans="1:17" ht="15">
      <c r="A291" s="134"/>
      <c r="B291"/>
      <c r="C291" s="147"/>
      <c r="D291" s="147"/>
      <c r="E291" s="136"/>
      <c r="F291" s="136"/>
      <c r="G291" s="136"/>
      <c r="H291" s="136"/>
      <c r="I291" s="137">
        <f t="shared" si="19"/>
        <v>0</v>
      </c>
      <c r="J291" s="138" t="e">
        <f t="shared" si="17"/>
        <v>#DIV/0!</v>
      </c>
      <c r="K291" s="138" t="e">
        <f t="shared" si="18"/>
        <v>#DIV/0!</v>
      </c>
      <c r="Q291" s="149" t="s">
        <v>824</v>
      </c>
    </row>
    <row r="292" spans="1:17" ht="15">
      <c r="A292" s="134"/>
      <c r="B292"/>
      <c r="C292" s="147"/>
      <c r="D292" s="147"/>
      <c r="E292" s="136"/>
      <c r="F292" s="136"/>
      <c r="G292" s="136"/>
      <c r="H292" s="136"/>
      <c r="I292" s="137">
        <f t="shared" si="19"/>
        <v>0</v>
      </c>
      <c r="J292" s="138" t="e">
        <f t="shared" si="17"/>
        <v>#DIV/0!</v>
      </c>
      <c r="K292" s="138" t="e">
        <f t="shared" si="18"/>
        <v>#DIV/0!</v>
      </c>
    </row>
    <row r="293" spans="1:17" ht="15">
      <c r="A293" s="134"/>
      <c r="B293"/>
      <c r="C293" s="147"/>
      <c r="D293" s="147"/>
      <c r="E293" s="136"/>
      <c r="F293" s="136"/>
      <c r="G293" s="136"/>
      <c r="H293" s="136"/>
      <c r="I293" s="137">
        <f t="shared" si="19"/>
        <v>0</v>
      </c>
      <c r="J293" s="138" t="e">
        <f t="shared" si="17"/>
        <v>#DIV/0!</v>
      </c>
      <c r="K293" s="138" t="e">
        <f t="shared" si="18"/>
        <v>#DIV/0!</v>
      </c>
    </row>
    <row r="294" spans="1:17" ht="15">
      <c r="A294" s="134"/>
      <c r="B294"/>
      <c r="C294" s="147"/>
      <c r="D294" s="147"/>
      <c r="E294" s="136"/>
      <c r="F294" s="136"/>
      <c r="G294" s="136"/>
      <c r="H294" s="136"/>
      <c r="I294" s="137">
        <f t="shared" si="19"/>
        <v>0</v>
      </c>
      <c r="J294" s="138" t="e">
        <f t="shared" si="17"/>
        <v>#DIV/0!</v>
      </c>
      <c r="K294" s="138" t="e">
        <f t="shared" si="18"/>
        <v>#DIV/0!</v>
      </c>
    </row>
    <row r="295" spans="1:17" ht="15">
      <c r="A295" s="134"/>
      <c r="B295"/>
      <c r="C295" s="147"/>
      <c r="D295" s="147"/>
      <c r="E295" s="136"/>
      <c r="F295" s="136"/>
      <c r="G295" s="136"/>
      <c r="H295" s="136"/>
      <c r="I295" s="137">
        <f t="shared" si="19"/>
        <v>0</v>
      </c>
      <c r="J295" s="138" t="e">
        <f t="shared" si="17"/>
        <v>#DIV/0!</v>
      </c>
      <c r="K295" s="138" t="e">
        <f t="shared" si="18"/>
        <v>#DIV/0!</v>
      </c>
    </row>
    <row r="296" spans="1:17" ht="15">
      <c r="A296" s="134"/>
      <c r="B296"/>
      <c r="C296" s="147"/>
      <c r="D296" s="147"/>
      <c r="E296" s="136"/>
      <c r="F296" s="136"/>
      <c r="G296" s="136"/>
      <c r="H296" s="136"/>
      <c r="I296" s="137">
        <f t="shared" si="19"/>
        <v>0</v>
      </c>
      <c r="J296" s="138" t="e">
        <f t="shared" si="17"/>
        <v>#DIV/0!</v>
      </c>
      <c r="K296" s="138" t="e">
        <f t="shared" si="18"/>
        <v>#DIV/0!</v>
      </c>
    </row>
    <row r="297" spans="1:17" ht="15">
      <c r="A297" s="134"/>
      <c r="B297"/>
      <c r="C297" s="147"/>
      <c r="D297" s="147"/>
      <c r="E297" s="136"/>
      <c r="F297" s="136"/>
      <c r="G297" s="136"/>
      <c r="H297" s="136"/>
      <c r="I297" s="137">
        <f t="shared" si="19"/>
        <v>0</v>
      </c>
      <c r="J297" s="138" t="e">
        <f t="shared" si="17"/>
        <v>#DIV/0!</v>
      </c>
      <c r="K297" s="138" t="e">
        <f t="shared" si="18"/>
        <v>#DIV/0!</v>
      </c>
    </row>
    <row r="298" spans="1:17" ht="15">
      <c r="A298" s="134"/>
      <c r="B298" s="147"/>
      <c r="C298" s="147"/>
      <c r="D298" s="147"/>
      <c r="E298" s="136"/>
      <c r="F298" s="136"/>
      <c r="G298" s="136"/>
      <c r="H298" s="136"/>
      <c r="I298" s="137">
        <f t="shared" si="19"/>
        <v>0</v>
      </c>
      <c r="J298" s="138" t="e">
        <f t="shared" si="17"/>
        <v>#DIV/0!</v>
      </c>
      <c r="K298" s="138" t="e">
        <f t="shared" si="18"/>
        <v>#DIV/0!</v>
      </c>
    </row>
    <row r="299" spans="1:17" ht="15">
      <c r="A299" s="134"/>
      <c r="B299" s="147"/>
      <c r="C299" s="147"/>
      <c r="D299" s="147"/>
      <c r="E299" s="136"/>
      <c r="F299" s="136"/>
      <c r="G299" s="136"/>
      <c r="H299" s="136"/>
      <c r="I299" s="137">
        <f t="shared" si="19"/>
        <v>0</v>
      </c>
      <c r="J299" s="138" t="e">
        <f t="shared" si="17"/>
        <v>#DIV/0!</v>
      </c>
      <c r="K299" s="138" t="e">
        <f t="shared" si="18"/>
        <v>#DIV/0!</v>
      </c>
    </row>
    <row r="300" spans="1:17" ht="15">
      <c r="A300" s="134"/>
      <c r="B300" s="147"/>
      <c r="C300" s="147"/>
      <c r="D300" s="147"/>
      <c r="E300" s="136"/>
      <c r="F300" s="136"/>
      <c r="G300" s="136"/>
      <c r="H300" s="136"/>
      <c r="I300" s="137">
        <f t="shared" si="19"/>
        <v>0</v>
      </c>
      <c r="J300" s="138" t="e">
        <f t="shared" si="17"/>
        <v>#DIV/0!</v>
      </c>
      <c r="K300" s="138" t="e">
        <f t="shared" si="18"/>
        <v>#DIV/0!</v>
      </c>
    </row>
    <row r="301" spans="1:17" ht="15">
      <c r="A301" s="134"/>
      <c r="B301" s="147"/>
      <c r="C301" s="147"/>
      <c r="D301" s="147"/>
      <c r="E301" s="136"/>
      <c r="F301" s="136"/>
      <c r="G301" s="136"/>
      <c r="H301" s="136"/>
      <c r="I301" s="137">
        <f t="shared" si="19"/>
        <v>0</v>
      </c>
      <c r="J301" s="138" t="e">
        <f t="shared" si="17"/>
        <v>#DIV/0!</v>
      </c>
      <c r="K301" s="138" t="e">
        <f t="shared" si="18"/>
        <v>#DIV/0!</v>
      </c>
    </row>
    <row r="302" spans="1:17" ht="15">
      <c r="A302" s="134"/>
      <c r="B302" s="147"/>
      <c r="C302" s="147"/>
      <c r="D302" s="147"/>
      <c r="E302" s="136"/>
      <c r="F302" s="136"/>
      <c r="G302" s="136"/>
      <c r="H302" s="136"/>
      <c r="I302" s="137">
        <f t="shared" si="19"/>
        <v>0</v>
      </c>
      <c r="J302" s="138" t="e">
        <f t="shared" si="17"/>
        <v>#DIV/0!</v>
      </c>
      <c r="K302" s="138" t="e">
        <f t="shared" si="18"/>
        <v>#DIV/0!</v>
      </c>
    </row>
    <row r="303" spans="1:17" ht="15">
      <c r="A303" s="134"/>
      <c r="B303" s="147"/>
      <c r="C303" s="147"/>
      <c r="D303" s="147"/>
      <c r="E303" s="136"/>
      <c r="F303" s="136"/>
      <c r="G303" s="136"/>
      <c r="H303" s="136"/>
      <c r="I303" s="137">
        <f t="shared" si="19"/>
        <v>0</v>
      </c>
      <c r="J303" s="138" t="e">
        <f t="shared" si="17"/>
        <v>#DIV/0!</v>
      </c>
      <c r="K303" s="138" t="e">
        <f t="shared" si="18"/>
        <v>#DIV/0!</v>
      </c>
    </row>
    <row r="304" spans="1:17" ht="15">
      <c r="A304" s="134"/>
      <c r="B304" s="147"/>
      <c r="C304" s="147"/>
      <c r="D304" s="147"/>
      <c r="E304" s="136"/>
      <c r="F304" s="136"/>
      <c r="G304" s="136"/>
      <c r="H304" s="136"/>
      <c r="I304" s="137">
        <f t="shared" si="19"/>
        <v>0</v>
      </c>
      <c r="J304" s="138" t="e">
        <f t="shared" si="17"/>
        <v>#DIV/0!</v>
      </c>
      <c r="K304" s="138" t="e">
        <f t="shared" si="18"/>
        <v>#DIV/0!</v>
      </c>
    </row>
    <row r="305" spans="1:10">
      <c r="A305" s="150" t="s">
        <v>825</v>
      </c>
      <c r="B305" s="151">
        <f>SUM(B244:B304)</f>
        <v>84.612014145115609</v>
      </c>
      <c r="C305" s="151">
        <f>SUM(C244:C304)</f>
        <v>76.611428908245401</v>
      </c>
      <c r="D305" s="151">
        <f>SUM(D244:D304)</f>
        <v>94.557072284566658</v>
      </c>
      <c r="E305" s="151">
        <f t="shared" ref="E305:I305" si="20">SUM(E244:E304)</f>
        <v>0</v>
      </c>
      <c r="F305" s="151">
        <f t="shared" si="20"/>
        <v>0</v>
      </c>
      <c r="G305" s="151">
        <f t="shared" si="20"/>
        <v>0</v>
      </c>
      <c r="H305" s="151">
        <f t="shared" si="20"/>
        <v>0</v>
      </c>
      <c r="I305" s="151">
        <f t="shared" si="20"/>
        <v>255.78051533792768</v>
      </c>
      <c r="J305" s="126"/>
    </row>
  </sheetData>
  <protectedRanges>
    <protectedRange sqref="H13:H73 H89:H149 H167:H227 H244:H304" name="values_3"/>
    <protectedRange sqref="E31:G73 E107:G149 E185:G227 E262:G304" name="values_1_1"/>
  </protectedRanges>
  <mergeCells count="12">
    <mergeCell ref="D8:E8"/>
    <mergeCell ref="D9:E9"/>
    <mergeCell ref="D10:E10"/>
    <mergeCell ref="D84:E84"/>
    <mergeCell ref="D85:E85"/>
    <mergeCell ref="D240:E240"/>
    <mergeCell ref="D241:E241"/>
    <mergeCell ref="D86:E86"/>
    <mergeCell ref="D162:E162"/>
    <mergeCell ref="D163:E163"/>
    <mergeCell ref="D164:E164"/>
    <mergeCell ref="D239:E2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0"/>
  <sheetViews>
    <sheetView zoomScale="60" zoomScaleNormal="60" workbookViewId="0">
      <selection activeCell="V24" sqref="V24"/>
    </sheetView>
  </sheetViews>
  <sheetFormatPr defaultRowHeight="15"/>
  <cols>
    <col min="1" max="1" width="9.85546875" customWidth="1"/>
    <col min="2" max="2" width="11.28515625" bestFit="1" customWidth="1"/>
    <col min="3" max="3" width="13.28515625" bestFit="1" customWidth="1"/>
    <col min="4" max="4" width="12.5703125" bestFit="1" customWidth="1"/>
    <col min="5" max="5" width="7.5703125" bestFit="1" customWidth="1"/>
    <col min="6" max="6" width="8.7109375" bestFit="1" customWidth="1"/>
    <col min="7" max="7" width="18.7109375" bestFit="1" customWidth="1"/>
    <col min="8" max="8" width="5.85546875" bestFit="1" customWidth="1"/>
    <col min="9" max="9" width="3.7109375" bestFit="1" customWidth="1"/>
    <col min="10" max="11" width="7" bestFit="1" customWidth="1"/>
    <col min="12" max="12" width="7.5703125" bestFit="1" customWidth="1"/>
    <col min="13" max="13" width="6.28515625" bestFit="1" customWidth="1"/>
    <col min="14" max="14" width="19" bestFit="1" customWidth="1"/>
    <col min="15" max="15" width="23.7109375" bestFit="1" customWidth="1"/>
    <col min="16" max="16" width="22" bestFit="1" customWidth="1"/>
    <col min="17" max="17" width="19" bestFit="1" customWidth="1"/>
    <col min="18" max="18" width="23.7109375" bestFit="1" customWidth="1"/>
    <col min="19" max="19" width="22" bestFit="1" customWidth="1"/>
    <col min="20" max="20" width="14.7109375" bestFit="1" customWidth="1"/>
  </cols>
  <sheetData>
    <row r="1" spans="1:20">
      <c r="A1" s="16" t="s">
        <v>135</v>
      </c>
      <c r="B1" s="16" t="s">
        <v>136</v>
      </c>
      <c r="C1" s="16" t="s">
        <v>137</v>
      </c>
      <c r="D1" s="16" t="s">
        <v>138</v>
      </c>
      <c r="E1" s="16" t="s">
        <v>139</v>
      </c>
      <c r="F1" s="16" t="s">
        <v>140</v>
      </c>
      <c r="G1" s="16" t="s">
        <v>155</v>
      </c>
      <c r="H1" s="16" t="s">
        <v>141</v>
      </c>
      <c r="I1" s="16" t="s">
        <v>142</v>
      </c>
      <c r="J1" s="16" t="s">
        <v>143</v>
      </c>
      <c r="K1" s="78" t="s">
        <v>609</v>
      </c>
      <c r="L1" s="78" t="s">
        <v>610</v>
      </c>
      <c r="M1" s="78" t="s">
        <v>611</v>
      </c>
      <c r="N1" s="16" t="s">
        <v>614</v>
      </c>
      <c r="O1" s="16" t="s">
        <v>615</v>
      </c>
      <c r="P1" s="16" t="s">
        <v>616</v>
      </c>
      <c r="Q1" s="16" t="s">
        <v>617</v>
      </c>
      <c r="R1" s="16" t="s">
        <v>618</v>
      </c>
      <c r="S1" s="16" t="s">
        <v>619</v>
      </c>
      <c r="T1" s="104" t="s">
        <v>775</v>
      </c>
    </row>
    <row r="2" spans="1:20">
      <c r="A2" s="15">
        <v>1</v>
      </c>
      <c r="B2" s="15">
        <v>1</v>
      </c>
      <c r="C2" s="15">
        <v>1</v>
      </c>
      <c r="D2" s="15" t="s">
        <v>144</v>
      </c>
      <c r="E2" s="15"/>
      <c r="F2" s="15"/>
      <c r="G2" s="15"/>
      <c r="H2" s="15"/>
      <c r="I2" s="15"/>
      <c r="J2" s="15"/>
      <c r="K2" s="25">
        <v>0.46</v>
      </c>
      <c r="L2" s="15">
        <f>K2*3.6</f>
        <v>1.6560000000000001</v>
      </c>
      <c r="M2" s="77">
        <v>7.56</v>
      </c>
      <c r="N2" s="81">
        <v>27.525252525252526</v>
      </c>
      <c r="O2" s="82">
        <v>26.902173913043477</v>
      </c>
      <c r="P2" s="82">
        <v>436.6987179487179</v>
      </c>
      <c r="Q2" s="81">
        <v>21.675786593707254</v>
      </c>
      <c r="R2" s="82">
        <v>39.728260869565212</v>
      </c>
      <c r="S2" s="82">
        <v>507.85256410256409</v>
      </c>
      <c r="T2" s="105">
        <v>123</v>
      </c>
    </row>
    <row r="3" spans="1:20">
      <c r="A3" s="15">
        <v>1</v>
      </c>
      <c r="B3" s="15">
        <v>2</v>
      </c>
      <c r="C3" s="15">
        <v>2</v>
      </c>
      <c r="D3" s="15" t="s">
        <v>145</v>
      </c>
      <c r="E3" s="15"/>
      <c r="F3" s="15"/>
      <c r="G3" s="15"/>
      <c r="H3" s="15"/>
      <c r="I3" s="15"/>
      <c r="J3" s="15"/>
      <c r="K3" s="25">
        <v>0.32</v>
      </c>
      <c r="L3" s="15">
        <f t="shared" ref="L3:L37" si="0">K3*3.6</f>
        <v>1.1520000000000001</v>
      </c>
      <c r="M3" s="77">
        <v>7.72</v>
      </c>
      <c r="N3" s="81">
        <v>17.237417943107221</v>
      </c>
      <c r="O3" s="82">
        <v>49.673913043478258</v>
      </c>
      <c r="P3" s="82">
        <v>504.96794871794873</v>
      </c>
      <c r="Q3" s="81">
        <v>22.015037593984964</v>
      </c>
      <c r="R3" s="82">
        <v>36.141304347826086</v>
      </c>
      <c r="S3" s="82">
        <v>469.23076923076917</v>
      </c>
      <c r="T3" s="105">
        <v>86</v>
      </c>
    </row>
    <row r="4" spans="1:20">
      <c r="A4" s="15">
        <v>1</v>
      </c>
      <c r="B4" s="15">
        <v>3</v>
      </c>
      <c r="C4" s="15">
        <v>3</v>
      </c>
      <c r="D4" s="15" t="s">
        <v>146</v>
      </c>
      <c r="E4" s="15"/>
      <c r="F4" s="15"/>
      <c r="G4" s="15"/>
      <c r="H4" s="15"/>
      <c r="I4" s="15"/>
      <c r="J4" s="15"/>
      <c r="K4" s="25">
        <v>0.27</v>
      </c>
      <c r="L4" s="15">
        <f t="shared" si="0"/>
        <v>0.97200000000000009</v>
      </c>
      <c r="M4" s="77">
        <v>8.14</v>
      </c>
      <c r="N4" s="81">
        <v>13.899848254931713</v>
      </c>
      <c r="O4" s="82">
        <v>35.815217391304344</v>
      </c>
      <c r="P4" s="82">
        <v>293.58974358974359</v>
      </c>
      <c r="Q4" s="81">
        <v>16.886586695746999</v>
      </c>
      <c r="R4" s="82">
        <v>49.836956521739125</v>
      </c>
      <c r="S4" s="82">
        <v>496.31410256410254</v>
      </c>
      <c r="T4" s="105">
        <v>115</v>
      </c>
    </row>
    <row r="5" spans="1:20">
      <c r="A5" s="15">
        <v>1</v>
      </c>
      <c r="B5" s="15">
        <v>4</v>
      </c>
      <c r="C5" s="15">
        <v>4</v>
      </c>
      <c r="D5" s="15" t="s">
        <v>147</v>
      </c>
      <c r="E5" s="15"/>
      <c r="F5" s="15"/>
      <c r="G5" s="15"/>
      <c r="H5" s="15"/>
      <c r="I5" s="15"/>
      <c r="J5" s="15"/>
      <c r="K5" s="25">
        <v>0.28000000000000003</v>
      </c>
      <c r="L5" s="15">
        <f t="shared" si="0"/>
        <v>1.0080000000000002</v>
      </c>
      <c r="M5" s="77">
        <v>8.1300000000000008</v>
      </c>
      <c r="N5" s="81">
        <v>8.24</v>
      </c>
      <c r="O5" s="82">
        <v>67.934782608695642</v>
      </c>
      <c r="P5" s="82">
        <v>330.12820512820508</v>
      </c>
      <c r="Q5" s="81">
        <v>14.978947368421053</v>
      </c>
      <c r="R5" s="82">
        <v>51.630434782608688</v>
      </c>
      <c r="S5" s="82">
        <v>456.08974358974359</v>
      </c>
      <c r="T5" s="105">
        <v>49</v>
      </c>
    </row>
    <row r="6" spans="1:20">
      <c r="A6" s="15">
        <v>1</v>
      </c>
      <c r="B6" s="15">
        <v>5</v>
      </c>
      <c r="C6" s="15">
        <v>5</v>
      </c>
      <c r="D6" s="15" t="s">
        <v>148</v>
      </c>
      <c r="E6" s="15"/>
      <c r="F6" s="15"/>
      <c r="G6" s="15"/>
      <c r="H6" s="15"/>
      <c r="I6" s="15"/>
      <c r="J6" s="15"/>
      <c r="K6" s="25">
        <v>0.36</v>
      </c>
      <c r="L6" s="15">
        <f t="shared" si="0"/>
        <v>1.296</v>
      </c>
      <c r="M6" s="77">
        <v>7.8</v>
      </c>
      <c r="N6" s="81">
        <v>12.426312005751258</v>
      </c>
      <c r="O6" s="82">
        <v>75.597826086956516</v>
      </c>
      <c r="P6" s="82">
        <v>554.00641025641016</v>
      </c>
      <c r="Q6" s="81">
        <v>11.685430463576159</v>
      </c>
      <c r="R6" s="82">
        <v>82.065217391304344</v>
      </c>
      <c r="S6" s="82">
        <v>565.54487179487171</v>
      </c>
      <c r="T6" s="105">
        <v>66</v>
      </c>
    </row>
    <row r="7" spans="1:20">
      <c r="A7" s="15">
        <v>1</v>
      </c>
      <c r="B7" s="15">
        <v>6</v>
      </c>
      <c r="C7" s="15">
        <v>6</v>
      </c>
      <c r="D7" s="15" t="s">
        <v>149</v>
      </c>
      <c r="E7" s="15"/>
      <c r="F7" s="15"/>
      <c r="G7" s="15"/>
      <c r="H7" s="15"/>
      <c r="I7" s="15"/>
      <c r="J7" s="15"/>
      <c r="K7" s="25">
        <v>0.32</v>
      </c>
      <c r="L7" s="15">
        <f t="shared" si="0"/>
        <v>1.1520000000000001</v>
      </c>
      <c r="M7" s="77">
        <v>7.65</v>
      </c>
      <c r="N7" s="81">
        <v>46.847014925373131</v>
      </c>
      <c r="O7" s="82">
        <v>14.565217391304346</v>
      </c>
      <c r="P7" s="82">
        <v>402.40384615384613</v>
      </c>
      <c r="Q7" s="81">
        <v>26.813353566009109</v>
      </c>
      <c r="R7" s="82">
        <v>35.815217391304344</v>
      </c>
      <c r="S7" s="82">
        <v>566.34615384615381</v>
      </c>
      <c r="T7" s="105">
        <v>46</v>
      </c>
    </row>
    <row r="8" spans="1:20">
      <c r="A8" s="15">
        <v>1</v>
      </c>
      <c r="B8" s="15">
        <v>7</v>
      </c>
      <c r="C8" s="15">
        <v>7</v>
      </c>
      <c r="D8" s="15" t="s">
        <v>150</v>
      </c>
      <c r="E8" s="15"/>
      <c r="F8" s="15"/>
      <c r="G8" s="15"/>
      <c r="H8" s="15"/>
      <c r="I8" s="15"/>
      <c r="J8" s="15"/>
      <c r="K8" s="25">
        <v>0.34</v>
      </c>
      <c r="L8" s="15">
        <f t="shared" si="0"/>
        <v>1.2240000000000002</v>
      </c>
      <c r="M8" s="77">
        <v>8.4</v>
      </c>
      <c r="N8" s="81">
        <v>4.9876237623762378</v>
      </c>
      <c r="O8" s="82">
        <v>65.869565217391298</v>
      </c>
      <c r="P8" s="82">
        <v>193.74999999999997</v>
      </c>
      <c r="Q8" s="81"/>
      <c r="R8" s="82"/>
      <c r="S8" s="82"/>
      <c r="T8" s="105">
        <v>42</v>
      </c>
    </row>
    <row r="9" spans="1:20">
      <c r="A9" s="15">
        <v>1</v>
      </c>
      <c r="B9" s="15">
        <v>8</v>
      </c>
      <c r="C9" s="15">
        <v>8</v>
      </c>
      <c r="D9" s="15" t="s">
        <v>151</v>
      </c>
      <c r="E9" s="15"/>
      <c r="F9" s="15"/>
      <c r="G9" s="15"/>
      <c r="H9" s="15"/>
      <c r="I9" s="15"/>
      <c r="J9" s="15"/>
      <c r="K9" s="25">
        <v>0.36</v>
      </c>
      <c r="L9" s="15">
        <f t="shared" si="0"/>
        <v>1.296</v>
      </c>
      <c r="M9" s="77">
        <v>7.92</v>
      </c>
      <c r="N9" s="81">
        <v>6.0277569392348083</v>
      </c>
      <c r="O9" s="82">
        <v>72.445652173913032</v>
      </c>
      <c r="P9" s="82">
        <v>257.53205128205121</v>
      </c>
      <c r="Q9" s="81">
        <v>7.2441520467836256</v>
      </c>
      <c r="R9" s="82">
        <v>74.347826086956516</v>
      </c>
      <c r="S9" s="82">
        <v>317.62820512820508</v>
      </c>
      <c r="T9" s="105">
        <v>59</v>
      </c>
    </row>
    <row r="10" spans="1:20">
      <c r="A10" s="15">
        <v>1</v>
      </c>
      <c r="B10" s="15">
        <v>9</v>
      </c>
      <c r="C10" s="15">
        <v>9</v>
      </c>
      <c r="D10" s="15" t="s">
        <v>152</v>
      </c>
      <c r="E10" s="15"/>
      <c r="F10" s="15"/>
      <c r="G10" s="15"/>
      <c r="H10" s="15"/>
      <c r="I10" s="15"/>
      <c r="J10" s="15"/>
      <c r="K10" s="25">
        <v>0.33</v>
      </c>
      <c r="L10" s="15">
        <f t="shared" si="0"/>
        <v>1.1880000000000002</v>
      </c>
      <c r="M10" s="77">
        <v>7.63</v>
      </c>
      <c r="N10" s="81">
        <v>20.739385065885795</v>
      </c>
      <c r="O10" s="82">
        <v>37.119565217391298</v>
      </c>
      <c r="P10" s="82">
        <v>454.00641025641016</v>
      </c>
      <c r="Q10" s="81">
        <v>6.2170166935918152</v>
      </c>
      <c r="R10" s="82">
        <v>100.92391304347825</v>
      </c>
      <c r="S10" s="82">
        <v>370.03205128205127</v>
      </c>
      <c r="T10" s="105">
        <v>100</v>
      </c>
    </row>
    <row r="11" spans="1:20">
      <c r="A11" s="15">
        <v>1</v>
      </c>
      <c r="B11" s="15">
        <v>10</v>
      </c>
      <c r="C11" s="15">
        <v>10</v>
      </c>
      <c r="D11" s="15" t="s">
        <v>153</v>
      </c>
      <c r="E11" s="15"/>
      <c r="F11" s="15"/>
      <c r="G11" s="15"/>
      <c r="H11" s="15"/>
      <c r="I11" s="15"/>
      <c r="J11" s="15"/>
      <c r="K11" s="25">
        <v>0.32</v>
      </c>
      <c r="L11" s="15">
        <f t="shared" si="0"/>
        <v>1.1520000000000001</v>
      </c>
      <c r="M11" s="77">
        <v>7.85</v>
      </c>
      <c r="N11" s="81">
        <v>6.3458755426917497</v>
      </c>
      <c r="O11" s="82">
        <v>75.108695652173907</v>
      </c>
      <c r="P11" s="82">
        <v>281.08974358974348</v>
      </c>
      <c r="Q11" s="81">
        <v>13.451957295373663</v>
      </c>
      <c r="R11" s="82">
        <v>61.086956521739125</v>
      </c>
      <c r="S11" s="82">
        <v>484.61538461538453</v>
      </c>
      <c r="T11" s="105">
        <v>71</v>
      </c>
    </row>
    <row r="12" spans="1:20">
      <c r="A12" s="15">
        <v>1</v>
      </c>
      <c r="B12" s="15">
        <v>11</v>
      </c>
      <c r="C12" s="15">
        <v>11</v>
      </c>
      <c r="D12" s="15" t="s">
        <v>6</v>
      </c>
      <c r="E12" s="15"/>
      <c r="F12" s="15"/>
      <c r="G12" s="15"/>
      <c r="H12" s="15"/>
      <c r="I12" s="15"/>
      <c r="J12" s="15"/>
      <c r="K12" s="25">
        <v>0.24</v>
      </c>
      <c r="L12" s="15">
        <f t="shared" si="0"/>
        <v>0.86399999999999999</v>
      </c>
      <c r="M12" s="77">
        <v>8.2799999999999994</v>
      </c>
      <c r="N12" s="81">
        <v>7.859030837004406</v>
      </c>
      <c r="O12" s="82">
        <v>61.684782608695642</v>
      </c>
      <c r="P12" s="82">
        <v>285.89743589743586</v>
      </c>
      <c r="Q12" s="81">
        <v>11.016156462585036</v>
      </c>
      <c r="R12" s="82">
        <v>63.91304347826086</v>
      </c>
      <c r="S12" s="82">
        <v>415.22435897435901</v>
      </c>
      <c r="T12" s="105">
        <v>81</v>
      </c>
    </row>
    <row r="13" spans="1:20">
      <c r="A13" s="15">
        <v>1</v>
      </c>
      <c r="B13" s="15">
        <v>12</v>
      </c>
      <c r="C13" s="15">
        <v>12</v>
      </c>
      <c r="D13" s="15" t="s">
        <v>154</v>
      </c>
      <c r="E13" s="15"/>
      <c r="F13" s="15"/>
      <c r="G13" s="15"/>
      <c r="H13" s="15"/>
      <c r="I13" s="15"/>
      <c r="J13" s="15"/>
      <c r="K13" s="25">
        <v>0.28000000000000003</v>
      </c>
      <c r="L13" s="15">
        <f t="shared" si="0"/>
        <v>1.0080000000000002</v>
      </c>
      <c r="M13" s="77">
        <v>7.9</v>
      </c>
      <c r="N13" s="81">
        <v>8.6939721792890268</v>
      </c>
      <c r="O13" s="82">
        <v>70.326086956521735</v>
      </c>
      <c r="P13" s="82">
        <v>360.57692307692304</v>
      </c>
      <c r="Q13" s="81">
        <v>6.9484655471916623</v>
      </c>
      <c r="R13" s="82">
        <v>93.858695652173907</v>
      </c>
      <c r="S13" s="82">
        <v>384.61538461538458</v>
      </c>
      <c r="T13" s="105">
        <v>112</v>
      </c>
    </row>
    <row r="14" spans="1:20">
      <c r="A14" s="15">
        <v>2</v>
      </c>
      <c r="B14" s="15">
        <v>13</v>
      </c>
      <c r="C14" s="15">
        <v>4</v>
      </c>
      <c r="D14" s="15" t="s">
        <v>147</v>
      </c>
      <c r="E14" s="15"/>
      <c r="F14" s="15"/>
      <c r="G14" s="15"/>
      <c r="H14" s="15"/>
      <c r="I14" s="15"/>
      <c r="J14" s="15"/>
      <c r="K14" s="25">
        <v>0.28999999999999998</v>
      </c>
      <c r="L14" s="15">
        <f t="shared" si="0"/>
        <v>1.044</v>
      </c>
      <c r="M14" s="77">
        <v>7.69</v>
      </c>
      <c r="N14" s="81">
        <v>13.859250851305335</v>
      </c>
      <c r="O14" s="82">
        <v>47.880434782608688</v>
      </c>
      <c r="P14" s="82">
        <v>391.34615384615381</v>
      </c>
      <c r="Q14" s="81">
        <v>7.2360616844602612</v>
      </c>
      <c r="R14" s="82">
        <v>91.630434782608688</v>
      </c>
      <c r="S14" s="82">
        <v>391.02564102564099</v>
      </c>
      <c r="T14" s="105">
        <v>60</v>
      </c>
    </row>
    <row r="15" spans="1:20">
      <c r="A15" s="15">
        <v>2</v>
      </c>
      <c r="B15" s="15">
        <v>14</v>
      </c>
      <c r="C15" s="15">
        <v>11</v>
      </c>
      <c r="D15" s="15" t="s">
        <v>6</v>
      </c>
      <c r="E15" s="15"/>
      <c r="F15" s="15"/>
      <c r="G15" s="15"/>
      <c r="H15" s="15"/>
      <c r="I15" s="15"/>
      <c r="J15" s="15"/>
      <c r="K15" s="25">
        <v>0.21</v>
      </c>
      <c r="L15" s="15">
        <f t="shared" si="0"/>
        <v>0.75600000000000001</v>
      </c>
      <c r="M15" s="77">
        <v>8.07</v>
      </c>
      <c r="N15" s="81">
        <v>18.955525606469003</v>
      </c>
      <c r="O15" s="82">
        <v>40.326086956521735</v>
      </c>
      <c r="P15" s="82">
        <v>450.80128205128199</v>
      </c>
      <c r="Q15" s="81">
        <v>17.572759022118746</v>
      </c>
      <c r="R15" s="82">
        <v>46.684782608695649</v>
      </c>
      <c r="S15" s="82">
        <v>483.8141025641026</v>
      </c>
      <c r="T15" s="105">
        <v>99</v>
      </c>
    </row>
    <row r="16" spans="1:20">
      <c r="A16" s="15">
        <v>2</v>
      </c>
      <c r="B16" s="15">
        <v>15</v>
      </c>
      <c r="C16" s="15">
        <v>9</v>
      </c>
      <c r="D16" s="15" t="s">
        <v>152</v>
      </c>
      <c r="E16" s="15"/>
      <c r="F16" s="15"/>
      <c r="G16" s="15"/>
      <c r="H16" s="15"/>
      <c r="I16" s="15"/>
      <c r="J16" s="15"/>
      <c r="K16" s="25">
        <v>0.22</v>
      </c>
      <c r="L16" s="15">
        <f t="shared" si="0"/>
        <v>0.79200000000000004</v>
      </c>
      <c r="M16" s="77">
        <v>7.92</v>
      </c>
      <c r="N16" s="81">
        <v>8.0853658536585371</v>
      </c>
      <c r="O16" s="82">
        <v>89.130434782608674</v>
      </c>
      <c r="P16" s="82">
        <v>424.99999999999994</v>
      </c>
      <c r="Q16" s="81">
        <v>13.999090081892628</v>
      </c>
      <c r="R16" s="82">
        <v>59.728260869565212</v>
      </c>
      <c r="S16" s="82">
        <v>493.10897435897431</v>
      </c>
      <c r="T16" s="105">
        <v>62</v>
      </c>
    </row>
    <row r="17" spans="1:20">
      <c r="A17" s="15">
        <v>2</v>
      </c>
      <c r="B17" s="15">
        <v>16</v>
      </c>
      <c r="C17" s="15">
        <v>8</v>
      </c>
      <c r="D17" s="15" t="s">
        <v>151</v>
      </c>
      <c r="E17" s="15"/>
      <c r="F17" s="15"/>
      <c r="G17" s="15"/>
      <c r="H17" s="15"/>
      <c r="I17" s="15"/>
      <c r="J17" s="15"/>
      <c r="K17" s="25">
        <v>0.28000000000000003</v>
      </c>
      <c r="L17" s="15">
        <f t="shared" si="0"/>
        <v>1.0080000000000002</v>
      </c>
      <c r="M17" s="77">
        <v>7.7</v>
      </c>
      <c r="N17" s="81">
        <v>12.83614988978692</v>
      </c>
      <c r="O17" s="82">
        <v>73.967391304347814</v>
      </c>
      <c r="P17" s="82">
        <v>559.93589743589735</v>
      </c>
      <c r="Q17" s="81">
        <v>9.6638655462184886</v>
      </c>
      <c r="R17" s="82">
        <v>77.608695652173907</v>
      </c>
      <c r="S17" s="82">
        <v>442.30769230769226</v>
      </c>
      <c r="T17" s="105">
        <v>93</v>
      </c>
    </row>
    <row r="18" spans="1:20">
      <c r="A18" s="15">
        <v>2</v>
      </c>
      <c r="B18" s="15">
        <v>17</v>
      </c>
      <c r="C18" s="15">
        <v>12</v>
      </c>
      <c r="D18" s="15" t="s">
        <v>154</v>
      </c>
      <c r="E18" s="15"/>
      <c r="F18" s="15"/>
      <c r="G18" s="15"/>
      <c r="H18" s="15"/>
      <c r="I18" s="15"/>
      <c r="J18" s="15"/>
      <c r="K18" s="25">
        <v>0.31</v>
      </c>
      <c r="L18" s="15">
        <f t="shared" si="0"/>
        <v>1.1160000000000001</v>
      </c>
      <c r="M18" s="77">
        <v>7.72</v>
      </c>
      <c r="N18" s="81">
        <v>10.791726105563482</v>
      </c>
      <c r="O18" s="82">
        <v>76.195652173913032</v>
      </c>
      <c r="P18" s="82">
        <v>484.93589743589746</v>
      </c>
      <c r="Q18" s="81">
        <v>11.769031141868513</v>
      </c>
      <c r="R18" s="82">
        <v>62.826086956521735</v>
      </c>
      <c r="S18" s="82">
        <v>436.05769230769232</v>
      </c>
      <c r="T18" s="105">
        <v>94</v>
      </c>
    </row>
    <row r="19" spans="1:20">
      <c r="A19" s="15">
        <v>2</v>
      </c>
      <c r="B19" s="15">
        <v>18</v>
      </c>
      <c r="C19" s="15">
        <v>6</v>
      </c>
      <c r="D19" s="15" t="s">
        <v>149</v>
      </c>
      <c r="E19" s="15"/>
      <c r="F19" s="15"/>
      <c r="G19" s="15"/>
      <c r="H19" s="15"/>
      <c r="I19" s="15"/>
      <c r="J19" s="15"/>
      <c r="K19" s="25">
        <v>0.37</v>
      </c>
      <c r="L19" s="15">
        <f t="shared" si="0"/>
        <v>1.3320000000000001</v>
      </c>
      <c r="M19" s="77">
        <v>7.85</v>
      </c>
      <c r="N19" s="81">
        <v>15.07758620689655</v>
      </c>
      <c r="O19" s="82">
        <v>63.043478260869556</v>
      </c>
      <c r="P19" s="82">
        <v>560.57692307692287</v>
      </c>
      <c r="Q19" s="81">
        <v>8.1189591078066918</v>
      </c>
      <c r="R19" s="82">
        <v>73.097826086956516</v>
      </c>
      <c r="S19" s="82">
        <v>349.99999999999994</v>
      </c>
      <c r="T19" s="105">
        <v>108</v>
      </c>
    </row>
    <row r="20" spans="1:20">
      <c r="A20" s="15">
        <v>2</v>
      </c>
      <c r="B20" s="15">
        <v>19</v>
      </c>
      <c r="C20" s="15">
        <v>1</v>
      </c>
      <c r="D20" s="15" t="s">
        <v>144</v>
      </c>
      <c r="E20" s="15"/>
      <c r="F20" s="15"/>
      <c r="G20" s="15"/>
      <c r="H20" s="15"/>
      <c r="I20" s="15"/>
      <c r="J20" s="15"/>
      <c r="K20" s="25">
        <v>0.3</v>
      </c>
      <c r="L20" s="15">
        <f t="shared" si="0"/>
        <v>1.08</v>
      </c>
      <c r="M20" s="77">
        <v>7.89</v>
      </c>
      <c r="N20" s="81">
        <v>8.6960690316395013</v>
      </c>
      <c r="O20" s="82">
        <v>56.684782608695649</v>
      </c>
      <c r="P20" s="82">
        <v>290.70512820512818</v>
      </c>
      <c r="Q20" s="81">
        <v>12.737226277372264</v>
      </c>
      <c r="R20" s="82">
        <v>74.456521739130423</v>
      </c>
      <c r="S20" s="82">
        <v>559.29487179487171</v>
      </c>
      <c r="T20" s="105">
        <v>18</v>
      </c>
    </row>
    <row r="21" spans="1:20">
      <c r="A21" s="15">
        <v>2</v>
      </c>
      <c r="B21" s="15">
        <v>20</v>
      </c>
      <c r="C21" s="15">
        <v>10</v>
      </c>
      <c r="D21" s="15" t="s">
        <v>153</v>
      </c>
      <c r="E21" s="15"/>
      <c r="F21" s="15"/>
      <c r="G21" s="15"/>
      <c r="H21" s="15"/>
      <c r="I21" s="15"/>
      <c r="J21" s="15"/>
      <c r="K21" s="25">
        <v>0.31</v>
      </c>
      <c r="L21" s="15">
        <f t="shared" si="0"/>
        <v>1.1160000000000001</v>
      </c>
      <c r="M21" s="77">
        <v>7.94</v>
      </c>
      <c r="N21" s="81">
        <v>7.4365303244005645</v>
      </c>
      <c r="O21" s="82">
        <v>77.065217391304344</v>
      </c>
      <c r="P21" s="82">
        <v>337.98076923076923</v>
      </c>
      <c r="Q21" s="81">
        <v>6.2007062978222489</v>
      </c>
      <c r="R21" s="82">
        <v>92.336956521739111</v>
      </c>
      <c r="S21" s="82">
        <v>337.66025641025635</v>
      </c>
      <c r="T21" s="105">
        <v>58</v>
      </c>
    </row>
    <row r="22" spans="1:20">
      <c r="A22" s="15">
        <v>2</v>
      </c>
      <c r="B22" s="15">
        <v>21</v>
      </c>
      <c r="C22" s="15">
        <v>5</v>
      </c>
      <c r="D22" s="15" t="s">
        <v>148</v>
      </c>
      <c r="E22" s="15"/>
      <c r="F22" s="15"/>
      <c r="G22" s="15"/>
      <c r="H22" s="15"/>
      <c r="I22" s="15"/>
      <c r="J22" s="15"/>
      <c r="K22" s="25">
        <v>0.32</v>
      </c>
      <c r="L22" s="15">
        <f t="shared" si="0"/>
        <v>1.1520000000000001</v>
      </c>
      <c r="M22" s="77">
        <v>8.06</v>
      </c>
      <c r="N22" s="81">
        <v>5.7754010695187175</v>
      </c>
      <c r="O22" s="82">
        <v>91.4673913043478</v>
      </c>
      <c r="P22" s="82">
        <v>311.53846153846149</v>
      </c>
      <c r="Q22" s="81">
        <v>6.3375350140056019</v>
      </c>
      <c r="R22" s="82">
        <v>116.41304347826086</v>
      </c>
      <c r="S22" s="82">
        <v>435.09615384615381</v>
      </c>
      <c r="T22" s="105">
        <v>67</v>
      </c>
    </row>
    <row r="23" spans="1:20">
      <c r="A23" s="15">
        <v>2</v>
      </c>
      <c r="B23" s="15">
        <v>22</v>
      </c>
      <c r="C23" s="15">
        <v>2</v>
      </c>
      <c r="D23" s="15" t="s">
        <v>145</v>
      </c>
      <c r="E23" s="15"/>
      <c r="F23" s="15"/>
      <c r="G23" s="15"/>
      <c r="H23" s="15"/>
      <c r="I23" s="15"/>
      <c r="J23" s="15"/>
      <c r="K23" s="25">
        <v>0.28999999999999998</v>
      </c>
      <c r="L23" s="15">
        <f t="shared" si="0"/>
        <v>1.044</v>
      </c>
      <c r="M23" s="77">
        <v>8.0399999999999991</v>
      </c>
      <c r="N23" s="81">
        <v>5.2921157118547928</v>
      </c>
      <c r="O23" s="82">
        <v>95.81521739130433</v>
      </c>
      <c r="P23" s="82">
        <v>299.03846153846149</v>
      </c>
      <c r="Q23" s="81">
        <v>3.0137210062071218</v>
      </c>
      <c r="R23" s="82">
        <v>166.35869565217391</v>
      </c>
      <c r="S23" s="82">
        <v>295.67307692307691</v>
      </c>
      <c r="T23" s="105">
        <v>57</v>
      </c>
    </row>
    <row r="24" spans="1:20">
      <c r="A24" s="15">
        <v>2</v>
      </c>
      <c r="B24" s="15">
        <v>23</v>
      </c>
      <c r="C24" s="15">
        <v>7</v>
      </c>
      <c r="D24" s="15" t="s">
        <v>150</v>
      </c>
      <c r="E24" s="15"/>
      <c r="F24" s="15"/>
      <c r="G24" s="15"/>
      <c r="H24" s="15"/>
      <c r="I24" s="15"/>
      <c r="J24" s="15"/>
      <c r="K24" s="25">
        <v>0.36</v>
      </c>
      <c r="L24" s="15">
        <f t="shared" si="0"/>
        <v>1.296</v>
      </c>
      <c r="M24" s="77">
        <v>7.84</v>
      </c>
      <c r="N24" s="81">
        <v>2.7084180561203741</v>
      </c>
      <c r="O24" s="82">
        <v>133.64130434782606</v>
      </c>
      <c r="P24" s="82">
        <v>213.46153846153842</v>
      </c>
      <c r="Q24" s="81">
        <v>2.2581710135358208</v>
      </c>
      <c r="R24" s="82">
        <v>164.61956521739128</v>
      </c>
      <c r="S24" s="82">
        <v>219.23076923076923</v>
      </c>
      <c r="T24" s="105">
        <v>32</v>
      </c>
    </row>
    <row r="25" spans="1:20">
      <c r="A25" s="15">
        <v>2</v>
      </c>
      <c r="B25" s="15">
        <v>24</v>
      </c>
      <c r="C25" s="15">
        <v>3</v>
      </c>
      <c r="D25" s="15" t="s">
        <v>146</v>
      </c>
      <c r="E25" s="15"/>
      <c r="F25" s="15"/>
      <c r="G25" s="15"/>
      <c r="H25" s="15"/>
      <c r="I25" s="15"/>
      <c r="J25" s="15"/>
      <c r="K25" s="25">
        <v>0.25</v>
      </c>
      <c r="L25" s="15">
        <f t="shared" si="0"/>
        <v>0.9</v>
      </c>
      <c r="M25" s="77">
        <v>8.02</v>
      </c>
      <c r="N25" s="81">
        <v>7.7485567671584352</v>
      </c>
      <c r="O25" s="82">
        <v>84.728260869565204</v>
      </c>
      <c r="P25" s="82">
        <v>387.17948717948713</v>
      </c>
      <c r="Q25" s="81">
        <v>13.311224489795917</v>
      </c>
      <c r="R25" s="82">
        <v>53.260869565217391</v>
      </c>
      <c r="S25" s="82">
        <v>418.10897435897425</v>
      </c>
      <c r="T25" s="105">
        <v>62</v>
      </c>
    </row>
    <row r="26" spans="1:20">
      <c r="A26" s="15">
        <v>3</v>
      </c>
      <c r="B26" s="15">
        <v>25</v>
      </c>
      <c r="C26" s="15">
        <v>12</v>
      </c>
      <c r="D26" s="15" t="s">
        <v>154</v>
      </c>
      <c r="E26" s="15"/>
      <c r="F26" s="15"/>
      <c r="G26" s="15"/>
      <c r="H26" s="15"/>
      <c r="I26" s="15"/>
      <c r="J26" s="15"/>
      <c r="K26" s="25">
        <v>0.28000000000000003</v>
      </c>
      <c r="L26" s="15">
        <f t="shared" si="0"/>
        <v>1.0080000000000002</v>
      </c>
      <c r="M26" s="77">
        <v>7.94</v>
      </c>
      <c r="N26" s="81">
        <v>9.0778001341381618</v>
      </c>
      <c r="O26" s="82">
        <v>81.032608695652158</v>
      </c>
      <c r="P26" s="82">
        <v>433.81410256410254</v>
      </c>
      <c r="Q26" s="81">
        <v>17.638700947225981</v>
      </c>
      <c r="R26" s="82">
        <v>40.163043478260867</v>
      </c>
      <c r="S26" s="82">
        <v>417.78846153846149</v>
      </c>
      <c r="T26" s="105">
        <v>87</v>
      </c>
    </row>
    <row r="27" spans="1:20">
      <c r="A27" s="15">
        <v>3</v>
      </c>
      <c r="B27" s="15">
        <v>26</v>
      </c>
      <c r="C27" s="15">
        <v>11</v>
      </c>
      <c r="D27" s="15" t="s">
        <v>6</v>
      </c>
      <c r="E27" s="15"/>
      <c r="F27" s="15"/>
      <c r="G27" s="15"/>
      <c r="H27" s="15"/>
      <c r="I27" s="15"/>
      <c r="J27" s="15"/>
      <c r="K27" s="25">
        <v>0.33</v>
      </c>
      <c r="L27" s="15">
        <f t="shared" si="0"/>
        <v>1.1880000000000002</v>
      </c>
      <c r="M27" s="77">
        <v>7.91</v>
      </c>
      <c r="N27" s="81">
        <v>9.2948717948717956</v>
      </c>
      <c r="O27" s="82">
        <v>59.347826086956516</v>
      </c>
      <c r="P27" s="82">
        <v>325.32051282051282</v>
      </c>
      <c r="Q27" s="81">
        <v>6.7986284289276808</v>
      </c>
      <c r="R27" s="82">
        <v>87.173913043478251</v>
      </c>
      <c r="S27" s="82">
        <v>349.51923076923072</v>
      </c>
      <c r="T27" s="105">
        <v>42</v>
      </c>
    </row>
    <row r="28" spans="1:20">
      <c r="A28" s="15">
        <v>3</v>
      </c>
      <c r="B28" s="15">
        <v>27</v>
      </c>
      <c r="C28" s="15">
        <v>10</v>
      </c>
      <c r="D28" s="15" t="s">
        <v>153</v>
      </c>
      <c r="E28" s="15"/>
      <c r="F28" s="15"/>
      <c r="G28" s="15"/>
      <c r="H28" s="15"/>
      <c r="I28" s="15"/>
      <c r="J28" s="15"/>
      <c r="K28" s="25">
        <v>0.28999999999999998</v>
      </c>
      <c r="L28" s="15">
        <f t="shared" si="0"/>
        <v>1.044</v>
      </c>
      <c r="M28" s="77">
        <v>8.14</v>
      </c>
      <c r="N28" s="81">
        <v>2.8226652675760757</v>
      </c>
      <c r="O28" s="82">
        <v>103.58695652173911</v>
      </c>
      <c r="P28" s="82">
        <v>172.43589743589743</v>
      </c>
      <c r="Q28" s="81">
        <v>1.4063053489195891</v>
      </c>
      <c r="R28" s="82">
        <v>153.42391304347825</v>
      </c>
      <c r="S28" s="82">
        <v>127.24358974358975</v>
      </c>
      <c r="T28" s="105">
        <v>9</v>
      </c>
    </row>
    <row r="29" spans="1:20">
      <c r="A29" s="15">
        <v>3</v>
      </c>
      <c r="B29" s="15">
        <v>28</v>
      </c>
      <c r="C29" s="15">
        <v>9</v>
      </c>
      <c r="D29" s="15" t="s">
        <v>152</v>
      </c>
      <c r="E29" s="15"/>
      <c r="F29" s="15"/>
      <c r="G29" s="15"/>
      <c r="H29" s="15"/>
      <c r="I29" s="15"/>
      <c r="J29" s="15"/>
      <c r="K29" s="25">
        <v>0.21</v>
      </c>
      <c r="L29" s="15">
        <f t="shared" si="0"/>
        <v>0.75600000000000001</v>
      </c>
      <c r="M29" s="77">
        <v>8.0299999999999994</v>
      </c>
      <c r="N29" s="81">
        <v>6.71875</v>
      </c>
      <c r="O29" s="82">
        <v>83.478260869565204</v>
      </c>
      <c r="P29" s="82">
        <v>330.76923076923072</v>
      </c>
      <c r="Q29" s="81">
        <v>4.9697136563876656</v>
      </c>
      <c r="R29" s="82">
        <v>98.695652173913032</v>
      </c>
      <c r="S29" s="82">
        <v>289.2628205128205</v>
      </c>
      <c r="T29" s="105">
        <v>77</v>
      </c>
    </row>
    <row r="30" spans="1:20">
      <c r="A30" s="15">
        <v>3</v>
      </c>
      <c r="B30" s="15">
        <v>29</v>
      </c>
      <c r="C30" s="15">
        <v>8</v>
      </c>
      <c r="D30" s="15" t="s">
        <v>151</v>
      </c>
      <c r="E30" s="15"/>
      <c r="F30" s="15"/>
      <c r="G30" s="15"/>
      <c r="H30" s="15"/>
      <c r="I30" s="15"/>
      <c r="J30" s="15"/>
      <c r="K30" s="25">
        <v>0.32</v>
      </c>
      <c r="L30" s="15">
        <f t="shared" si="0"/>
        <v>1.1520000000000001</v>
      </c>
      <c r="M30" s="77">
        <v>7.88</v>
      </c>
      <c r="N30" s="81">
        <v>11.259150805270865</v>
      </c>
      <c r="O30" s="82">
        <v>74.239130434782595</v>
      </c>
      <c r="P30" s="82">
        <v>492.94871794871796</v>
      </c>
      <c r="Q30" s="81">
        <v>11.063829787234042</v>
      </c>
      <c r="R30" s="82">
        <v>45.978260869565219</v>
      </c>
      <c r="S30" s="82">
        <v>300</v>
      </c>
      <c r="T30" s="105">
        <v>76</v>
      </c>
    </row>
    <row r="31" spans="1:20">
      <c r="A31" s="15">
        <v>3</v>
      </c>
      <c r="B31" s="15">
        <v>30</v>
      </c>
      <c r="C31" s="15">
        <v>7</v>
      </c>
      <c r="D31" s="15" t="s">
        <v>150</v>
      </c>
      <c r="E31" s="15"/>
      <c r="F31" s="15"/>
      <c r="G31" s="15"/>
      <c r="H31" s="15"/>
      <c r="I31" s="15"/>
      <c r="J31" s="15"/>
      <c r="K31" s="25">
        <v>0.27</v>
      </c>
      <c r="L31" s="15">
        <f t="shared" si="0"/>
        <v>0.97200000000000009</v>
      </c>
      <c r="M31" s="77">
        <v>7.89</v>
      </c>
      <c r="N31" s="81">
        <v>7.17128027681661</v>
      </c>
      <c r="O31" s="82">
        <v>94.239130434782595</v>
      </c>
      <c r="P31" s="82">
        <v>398.55769230769226</v>
      </c>
      <c r="Q31" s="81">
        <v>7.1491875923190547</v>
      </c>
      <c r="R31" s="82">
        <v>73.586956521739125</v>
      </c>
      <c r="S31" s="82">
        <v>310.25641025641022</v>
      </c>
      <c r="T31" s="105">
        <v>57</v>
      </c>
    </row>
    <row r="32" spans="1:20">
      <c r="A32" s="15">
        <v>3</v>
      </c>
      <c r="B32" s="15">
        <v>31</v>
      </c>
      <c r="C32" s="15">
        <v>6</v>
      </c>
      <c r="D32" s="15" t="s">
        <v>149</v>
      </c>
      <c r="E32" s="15"/>
      <c r="F32" s="15"/>
      <c r="G32" s="15"/>
      <c r="H32" s="15"/>
      <c r="I32" s="15"/>
      <c r="J32" s="15"/>
      <c r="K32" s="25">
        <v>0.24</v>
      </c>
      <c r="L32" s="15">
        <f t="shared" si="0"/>
        <v>0.86399999999999999</v>
      </c>
      <c r="M32" s="77">
        <v>8.33</v>
      </c>
      <c r="N32" s="81">
        <v>17.564102564102566</v>
      </c>
      <c r="O32" s="82">
        <v>52.989130434782602</v>
      </c>
      <c r="P32" s="82">
        <v>548.87820512820508</v>
      </c>
      <c r="Q32" s="81">
        <v>16.146288209606983</v>
      </c>
      <c r="R32" s="82">
        <v>49.782608695652165</v>
      </c>
      <c r="S32" s="82">
        <v>474.03846153846143</v>
      </c>
      <c r="T32" s="105">
        <v>4</v>
      </c>
    </row>
    <row r="33" spans="1:20">
      <c r="A33" s="15">
        <v>3</v>
      </c>
      <c r="B33" s="15">
        <v>32</v>
      </c>
      <c r="C33" s="15">
        <v>5</v>
      </c>
      <c r="D33" s="15" t="s">
        <v>148</v>
      </c>
      <c r="E33" s="15"/>
      <c r="F33" s="15"/>
      <c r="G33" s="15"/>
      <c r="H33" s="15"/>
      <c r="I33" s="15"/>
      <c r="J33" s="15"/>
      <c r="K33" s="25">
        <v>0.35</v>
      </c>
      <c r="L33" s="15">
        <f t="shared" si="0"/>
        <v>1.26</v>
      </c>
      <c r="M33" s="77">
        <v>8.1</v>
      </c>
      <c r="N33" s="81">
        <v>3.9852988175135828</v>
      </c>
      <c r="O33" s="82">
        <v>170.05434782608694</v>
      </c>
      <c r="P33" s="82">
        <v>399.67948717948713</v>
      </c>
      <c r="Q33" s="81">
        <v>2.6806220095693782</v>
      </c>
      <c r="R33" s="82">
        <v>227.17391304347822</v>
      </c>
      <c r="S33" s="82">
        <v>359.13461538461536</v>
      </c>
      <c r="T33" s="105">
        <v>32</v>
      </c>
    </row>
    <row r="34" spans="1:20">
      <c r="A34" s="15">
        <v>3</v>
      </c>
      <c r="B34" s="15">
        <v>33</v>
      </c>
      <c r="C34" s="15">
        <v>4</v>
      </c>
      <c r="D34" s="15" t="s">
        <v>147</v>
      </c>
      <c r="E34" s="15"/>
      <c r="F34" s="15"/>
      <c r="G34" s="15"/>
      <c r="H34" s="15"/>
      <c r="I34" s="15"/>
      <c r="J34" s="15"/>
      <c r="K34" s="25">
        <v>0.32</v>
      </c>
      <c r="L34" s="15">
        <f t="shared" si="0"/>
        <v>1.1520000000000001</v>
      </c>
      <c r="M34" s="77">
        <v>7.77</v>
      </c>
      <c r="N34" s="81">
        <v>7.8322259136212624</v>
      </c>
      <c r="O34" s="82">
        <v>98.152173913043455</v>
      </c>
      <c r="P34" s="82">
        <v>453.36538461538453</v>
      </c>
      <c r="Q34" s="81">
        <v>10.718533201189295</v>
      </c>
      <c r="R34" s="82">
        <v>54.836956521739125</v>
      </c>
      <c r="S34" s="82">
        <v>346.63461538461536</v>
      </c>
      <c r="T34" s="105">
        <v>34</v>
      </c>
    </row>
    <row r="35" spans="1:20">
      <c r="A35" s="15">
        <v>3</v>
      </c>
      <c r="B35" s="15">
        <v>34</v>
      </c>
      <c r="C35" s="15">
        <v>3</v>
      </c>
      <c r="D35" s="15" t="s">
        <v>146</v>
      </c>
      <c r="E35" s="15"/>
      <c r="F35" s="15"/>
      <c r="G35" s="15"/>
      <c r="H35" s="15"/>
      <c r="I35" s="15"/>
      <c r="J35" s="15"/>
      <c r="K35" s="25">
        <v>0.32</v>
      </c>
      <c r="L35" s="15">
        <f t="shared" si="0"/>
        <v>1.1520000000000001</v>
      </c>
      <c r="M35" s="77">
        <v>8.0500000000000007</v>
      </c>
      <c r="N35" s="81"/>
      <c r="O35" s="82"/>
      <c r="P35" s="82"/>
      <c r="Q35" s="81">
        <v>6.5345199568500547</v>
      </c>
      <c r="R35" s="82">
        <v>100.76086956521738</v>
      </c>
      <c r="S35" s="82">
        <v>388.30128205128204</v>
      </c>
      <c r="T35" s="105">
        <v>98</v>
      </c>
    </row>
    <row r="36" spans="1:20">
      <c r="A36" s="15">
        <v>3</v>
      </c>
      <c r="B36" s="15">
        <v>35</v>
      </c>
      <c r="C36" s="15">
        <v>2</v>
      </c>
      <c r="D36" s="15" t="s">
        <v>145</v>
      </c>
      <c r="E36" s="15"/>
      <c r="F36" s="15"/>
      <c r="G36" s="15"/>
      <c r="H36" s="15"/>
      <c r="I36" s="15"/>
      <c r="J36" s="15"/>
      <c r="K36" s="25">
        <v>0.28000000000000003</v>
      </c>
      <c r="L36" s="15">
        <f t="shared" si="0"/>
        <v>1.0080000000000002</v>
      </c>
      <c r="M36" s="77">
        <v>7.95</v>
      </c>
      <c r="N36" s="81">
        <v>4.5361875637104996</v>
      </c>
      <c r="O36" s="82">
        <v>106.63043478260869</v>
      </c>
      <c r="P36" s="82">
        <v>285.25641025641022</v>
      </c>
      <c r="Q36" s="81">
        <v>2.8219078708741385</v>
      </c>
      <c r="R36" s="82">
        <v>149.83695652173913</v>
      </c>
      <c r="S36" s="82">
        <v>249.35897435897434</v>
      </c>
      <c r="T36" s="105">
        <v>49</v>
      </c>
    </row>
    <row r="37" spans="1:20">
      <c r="A37" s="15">
        <v>3</v>
      </c>
      <c r="B37" s="15">
        <v>36</v>
      </c>
      <c r="C37" s="15">
        <v>1</v>
      </c>
      <c r="D37" s="15" t="s">
        <v>144</v>
      </c>
      <c r="E37" s="15"/>
      <c r="F37" s="15"/>
      <c r="G37" s="15"/>
      <c r="H37" s="15"/>
      <c r="I37" s="15"/>
      <c r="J37" s="15"/>
      <c r="K37" s="25">
        <v>0.26</v>
      </c>
      <c r="L37" s="15">
        <f t="shared" si="0"/>
        <v>0.93600000000000005</v>
      </c>
      <c r="M37" s="77">
        <v>7.74</v>
      </c>
      <c r="N37" s="81">
        <v>11.126651126651126</v>
      </c>
      <c r="O37" s="82">
        <v>69.945652173913032</v>
      </c>
      <c r="P37" s="82">
        <v>458.97435897435889</v>
      </c>
      <c r="Q37" s="81">
        <v>7.0058565153733534</v>
      </c>
      <c r="R37" s="82">
        <v>74.239130434782595</v>
      </c>
      <c r="S37" s="82">
        <v>306.73076923076923</v>
      </c>
      <c r="T37" s="105">
        <v>78</v>
      </c>
    </row>
    <row r="38" spans="1:20">
      <c r="A38" t="s">
        <v>612</v>
      </c>
      <c r="K38">
        <f>MAX(K2:K37)</f>
        <v>0.46</v>
      </c>
      <c r="L38">
        <f>MAX(L2:L37)</f>
        <v>1.6560000000000001</v>
      </c>
      <c r="M38">
        <f>MAX(M2:M37)</f>
        <v>8.4</v>
      </c>
      <c r="N38" s="79">
        <f t="shared" ref="N38:P38" si="1">MAX(N2:N37)</f>
        <v>46.847014925373131</v>
      </c>
      <c r="O38" s="80">
        <f t="shared" si="1"/>
        <v>170.05434782608694</v>
      </c>
      <c r="P38" s="80">
        <f t="shared" si="1"/>
        <v>560.57692307692287</v>
      </c>
      <c r="Q38" s="79">
        <f t="shared" ref="Q38" si="2">MAX(Q2:Q37)</f>
        <v>26.813353566009109</v>
      </c>
      <c r="R38" s="80">
        <f t="shared" ref="R38" si="3">MAX(R2:R37)</f>
        <v>227.17391304347822</v>
      </c>
      <c r="S38" s="80">
        <f t="shared" ref="S38" si="4">MAX(S2:S37)</f>
        <v>566.34615384615381</v>
      </c>
    </row>
    <row r="39" spans="1:20">
      <c r="A39" t="s">
        <v>613</v>
      </c>
      <c r="K39">
        <f>MIN(K2:K37)</f>
        <v>0.21</v>
      </c>
      <c r="L39">
        <f>MIN(L2:L37)</f>
        <v>0.75600000000000001</v>
      </c>
      <c r="M39">
        <f>MIN(M2:M37)</f>
        <v>7.56</v>
      </c>
      <c r="N39" s="79">
        <f t="shared" ref="N39:S39" si="5">MIN(N2:N37)</f>
        <v>2.7084180561203741</v>
      </c>
      <c r="O39" s="80">
        <f t="shared" si="5"/>
        <v>14.565217391304346</v>
      </c>
      <c r="P39" s="80">
        <f t="shared" si="5"/>
        <v>172.43589743589743</v>
      </c>
      <c r="Q39" s="79">
        <f t="shared" si="5"/>
        <v>1.4063053489195891</v>
      </c>
      <c r="R39" s="80">
        <f t="shared" si="5"/>
        <v>35.815217391304344</v>
      </c>
      <c r="S39" s="80">
        <f t="shared" si="5"/>
        <v>127.24358974358975</v>
      </c>
    </row>
    <row r="40" spans="1:20">
      <c r="A40" t="s">
        <v>620</v>
      </c>
      <c r="N40" s="79">
        <f>AVERAGE(N2:N37)</f>
        <v>11.128033420558362</v>
      </c>
      <c r="O40" s="79">
        <f t="shared" ref="O40:S40" si="6">AVERAGE(O2:O37)</f>
        <v>73.619565217391283</v>
      </c>
      <c r="P40" s="79">
        <f t="shared" si="6"/>
        <v>381.91849816849816</v>
      </c>
      <c r="Q40" s="79">
        <f t="shared" si="6"/>
        <v>10.459580986701511</v>
      </c>
      <c r="R40" s="80">
        <f t="shared" si="6"/>
        <v>83.543478260869534</v>
      </c>
      <c r="S40" s="80">
        <f t="shared" si="6"/>
        <v>394.66117216117209</v>
      </c>
    </row>
  </sheetData>
  <sortState ref="A2:I37">
    <sortCondition ref="B2:B37"/>
  </sortState>
  <conditionalFormatting sqref="N2:N37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Q2:Q37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T2:T3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X37"/>
  <sheetViews>
    <sheetView topLeftCell="A13" zoomScale="70" zoomScaleNormal="70" workbookViewId="0">
      <selection activeCell="X2" sqref="X2:X37"/>
    </sheetView>
  </sheetViews>
  <sheetFormatPr defaultRowHeight="15"/>
  <cols>
    <col min="1" max="10" width="9.85546875" customWidth="1"/>
    <col min="11" max="11" width="19.5703125" bestFit="1" customWidth="1"/>
  </cols>
  <sheetData>
    <row r="1" spans="1:24">
      <c r="A1" s="16" t="s">
        <v>136</v>
      </c>
      <c r="B1" s="16" t="s">
        <v>135</v>
      </c>
      <c r="C1" s="16" t="s">
        <v>137</v>
      </c>
      <c r="D1" s="16" t="s">
        <v>138</v>
      </c>
      <c r="E1" s="16" t="s">
        <v>139</v>
      </c>
      <c r="F1" s="16" t="s">
        <v>140</v>
      </c>
      <c r="G1" s="16" t="s">
        <v>873</v>
      </c>
      <c r="H1" s="16" t="s">
        <v>141</v>
      </c>
      <c r="I1" s="16" t="s">
        <v>142</v>
      </c>
      <c r="J1" s="16" t="s">
        <v>143</v>
      </c>
      <c r="K1" s="104" t="s">
        <v>776</v>
      </c>
      <c r="L1" s="106" t="s">
        <v>777</v>
      </c>
      <c r="N1" s="16" t="s">
        <v>863</v>
      </c>
      <c r="O1" s="16" t="s">
        <v>864</v>
      </c>
      <c r="P1" s="16" t="s">
        <v>865</v>
      </c>
      <c r="R1" s="169" t="s">
        <v>872</v>
      </c>
      <c r="S1" s="26" t="s">
        <v>874</v>
      </c>
      <c r="T1" s="26" t="s">
        <v>875</v>
      </c>
      <c r="U1" s="26" t="s">
        <v>876</v>
      </c>
      <c r="V1" s="26" t="s">
        <v>141</v>
      </c>
      <c r="W1" s="26" t="s">
        <v>142</v>
      </c>
      <c r="X1" s="170" t="s">
        <v>881</v>
      </c>
    </row>
    <row r="2" spans="1:24">
      <c r="A2" s="15">
        <v>1</v>
      </c>
      <c r="B2" s="15">
        <v>1</v>
      </c>
      <c r="C2" s="15">
        <v>1</v>
      </c>
      <c r="D2" s="15" t="s">
        <v>624</v>
      </c>
      <c r="E2" s="168">
        <v>176</v>
      </c>
      <c r="F2" s="167">
        <v>107.66666666666667</v>
      </c>
      <c r="G2" s="81">
        <v>2.65</v>
      </c>
      <c r="H2" s="15"/>
      <c r="I2" s="15"/>
      <c r="J2" s="15"/>
      <c r="K2" s="25">
        <v>0.217</v>
      </c>
      <c r="L2" s="15">
        <v>2.367</v>
      </c>
      <c r="N2" s="165">
        <v>117</v>
      </c>
      <c r="O2" s="165">
        <v>98</v>
      </c>
      <c r="P2" s="165">
        <v>108</v>
      </c>
      <c r="R2" s="25">
        <v>53</v>
      </c>
      <c r="S2" s="25">
        <v>159</v>
      </c>
      <c r="T2" s="25">
        <v>188</v>
      </c>
      <c r="U2" s="25">
        <v>181</v>
      </c>
      <c r="V2" s="25">
        <v>16.79</v>
      </c>
      <c r="W2" s="25">
        <v>23.61</v>
      </c>
      <c r="X2" s="79">
        <v>7.030970815961882</v>
      </c>
    </row>
    <row r="3" spans="1:24">
      <c r="A3" s="15">
        <v>2</v>
      </c>
      <c r="B3" s="15">
        <v>1</v>
      </c>
      <c r="C3" s="15">
        <v>2</v>
      </c>
      <c r="D3" s="15" t="s">
        <v>631</v>
      </c>
      <c r="E3" s="168">
        <v>117</v>
      </c>
      <c r="F3" s="167">
        <v>54.666666666666664</v>
      </c>
      <c r="G3" s="81">
        <v>2.65</v>
      </c>
      <c r="H3" s="15"/>
      <c r="I3" s="15"/>
      <c r="J3" s="15"/>
      <c r="K3" s="25">
        <v>7.9000000000000001E-2</v>
      </c>
      <c r="L3" s="15">
        <v>1.117</v>
      </c>
      <c r="N3" s="165">
        <v>56</v>
      </c>
      <c r="O3" s="165">
        <v>46</v>
      </c>
      <c r="P3" s="165">
        <v>62</v>
      </c>
      <c r="R3" s="25">
        <v>53</v>
      </c>
      <c r="S3" s="25">
        <v>104</v>
      </c>
      <c r="T3" s="25">
        <v>134</v>
      </c>
      <c r="U3" s="25">
        <v>113</v>
      </c>
      <c r="V3" s="25">
        <v>26.96</v>
      </c>
      <c r="W3" s="25">
        <v>43.92</v>
      </c>
      <c r="X3" s="79">
        <v>8.1454005934718108</v>
      </c>
    </row>
    <row r="4" spans="1:24">
      <c r="A4" s="15">
        <v>3</v>
      </c>
      <c r="B4" s="15">
        <v>1</v>
      </c>
      <c r="C4" s="15">
        <v>3</v>
      </c>
      <c r="D4" s="15" t="s">
        <v>632</v>
      </c>
      <c r="E4" s="168">
        <v>137</v>
      </c>
      <c r="F4" s="167">
        <v>51.666666666666664</v>
      </c>
      <c r="G4" s="81">
        <v>3.15</v>
      </c>
      <c r="H4" s="15"/>
      <c r="I4" s="15"/>
      <c r="J4" s="15"/>
      <c r="K4" s="25">
        <v>0.40600000000000003</v>
      </c>
      <c r="L4" s="15">
        <v>2.1120000000000001</v>
      </c>
      <c r="N4" s="165">
        <v>76</v>
      </c>
      <c r="O4" s="165">
        <v>37</v>
      </c>
      <c r="P4" s="165">
        <v>42</v>
      </c>
      <c r="R4" s="25">
        <v>63</v>
      </c>
      <c r="S4" s="25">
        <v>120</v>
      </c>
      <c r="T4" s="25">
        <v>158</v>
      </c>
      <c r="U4" s="25">
        <v>133</v>
      </c>
      <c r="V4" s="25">
        <v>11.86</v>
      </c>
      <c r="W4" s="25">
        <v>12.36</v>
      </c>
      <c r="X4" s="79">
        <v>5.2107925801011801</v>
      </c>
    </row>
    <row r="5" spans="1:24">
      <c r="A5" s="15">
        <v>4</v>
      </c>
      <c r="B5" s="15">
        <v>1</v>
      </c>
      <c r="C5" s="15">
        <v>4</v>
      </c>
      <c r="D5" s="15" t="s">
        <v>633</v>
      </c>
      <c r="E5" s="168">
        <v>152</v>
      </c>
      <c r="F5" s="167">
        <v>76.333333333333329</v>
      </c>
      <c r="G5" s="81">
        <v>2.9</v>
      </c>
      <c r="H5" s="15"/>
      <c r="I5" s="15"/>
      <c r="J5" s="15"/>
      <c r="K5" s="25">
        <v>0.13900000000000001</v>
      </c>
      <c r="L5" s="15">
        <v>2.3150000000000004</v>
      </c>
      <c r="N5" s="165">
        <v>75</v>
      </c>
      <c r="O5" s="165">
        <v>67</v>
      </c>
      <c r="P5" s="165">
        <v>87</v>
      </c>
      <c r="R5" s="25">
        <v>58</v>
      </c>
      <c r="S5" s="25">
        <v>149</v>
      </c>
      <c r="T5" s="25">
        <v>155</v>
      </c>
      <c r="U5" s="25">
        <v>152</v>
      </c>
      <c r="V5" s="25">
        <v>14.77</v>
      </c>
      <c r="W5" s="25">
        <v>17.84</v>
      </c>
      <c r="X5" s="79">
        <v>6.0392687880839544</v>
      </c>
    </row>
    <row r="6" spans="1:24">
      <c r="A6" s="15">
        <v>5</v>
      </c>
      <c r="B6" s="15">
        <v>1</v>
      </c>
      <c r="C6" s="15">
        <v>5</v>
      </c>
      <c r="D6" s="15" t="s">
        <v>772</v>
      </c>
      <c r="E6" s="168">
        <v>140</v>
      </c>
      <c r="F6" s="167">
        <v>74.666666666666671</v>
      </c>
      <c r="G6" s="81">
        <v>2.9</v>
      </c>
      <c r="H6" s="15"/>
      <c r="I6" s="15"/>
      <c r="J6" s="15"/>
      <c r="K6" s="25">
        <v>0.29799999999999999</v>
      </c>
      <c r="L6" s="15">
        <v>2.653</v>
      </c>
      <c r="N6" s="165">
        <v>48</v>
      </c>
      <c r="O6" s="165">
        <v>81</v>
      </c>
      <c r="P6" s="165">
        <v>95</v>
      </c>
      <c r="R6" s="25">
        <v>58</v>
      </c>
      <c r="S6" s="25">
        <v>134</v>
      </c>
      <c r="T6" s="25">
        <v>150</v>
      </c>
      <c r="U6" s="25">
        <v>136</v>
      </c>
      <c r="V6" s="25">
        <v>18.21</v>
      </c>
      <c r="W6" s="25">
        <v>19.66</v>
      </c>
      <c r="X6" s="79">
        <v>5.3981328940142772</v>
      </c>
    </row>
    <row r="7" spans="1:24">
      <c r="A7" s="15">
        <v>6</v>
      </c>
      <c r="B7" s="15">
        <v>1</v>
      </c>
      <c r="C7" s="15">
        <v>6</v>
      </c>
      <c r="D7" s="15" t="s">
        <v>773</v>
      </c>
      <c r="E7" s="168">
        <v>133</v>
      </c>
      <c r="F7" s="167">
        <v>72</v>
      </c>
      <c r="G7" s="81">
        <v>2.75</v>
      </c>
      <c r="H7" s="15"/>
      <c r="I7" s="15"/>
      <c r="J7" s="15"/>
      <c r="K7" s="25">
        <v>0.19700000000000001</v>
      </c>
      <c r="L7" s="15">
        <v>1.881</v>
      </c>
      <c r="N7" s="165">
        <v>57</v>
      </c>
      <c r="O7" s="165">
        <v>76</v>
      </c>
      <c r="P7" s="165">
        <v>83</v>
      </c>
      <c r="R7" s="25">
        <v>55</v>
      </c>
      <c r="S7" s="25">
        <v>127</v>
      </c>
      <c r="T7" s="25">
        <v>144</v>
      </c>
      <c r="U7" s="25">
        <v>128</v>
      </c>
      <c r="V7" s="25">
        <v>14.24</v>
      </c>
      <c r="W7" s="25">
        <v>34.4</v>
      </c>
      <c r="X7" s="79">
        <v>12.078651685393258</v>
      </c>
    </row>
    <row r="8" spans="1:24">
      <c r="A8" s="15">
        <v>7</v>
      </c>
      <c r="B8" s="15">
        <v>1</v>
      </c>
      <c r="C8" s="15">
        <v>7</v>
      </c>
      <c r="D8" s="15" t="s">
        <v>636</v>
      </c>
      <c r="E8" s="168">
        <v>136.66666666666666</v>
      </c>
      <c r="F8" s="167">
        <v>71.333333333333329</v>
      </c>
      <c r="G8" s="81">
        <v>2.4</v>
      </c>
      <c r="H8" s="15"/>
      <c r="I8" s="15"/>
      <c r="J8" s="15"/>
      <c r="K8" s="25">
        <v>0.216</v>
      </c>
      <c r="L8" s="15">
        <v>2.6120000000000001</v>
      </c>
      <c r="N8" s="165">
        <v>92</v>
      </c>
      <c r="O8" s="165">
        <v>57</v>
      </c>
      <c r="P8" s="165">
        <v>65</v>
      </c>
      <c r="R8" s="25">
        <v>48</v>
      </c>
      <c r="S8" s="25">
        <v>144</v>
      </c>
      <c r="T8" s="25">
        <v>141</v>
      </c>
      <c r="U8" s="25">
        <v>125</v>
      </c>
      <c r="V8" s="25">
        <v>14.95</v>
      </c>
      <c r="W8" s="25">
        <v>36.840000000000003</v>
      </c>
      <c r="X8" s="79">
        <v>12.321070234113714</v>
      </c>
    </row>
    <row r="9" spans="1:24">
      <c r="A9" s="15">
        <v>8</v>
      </c>
      <c r="B9" s="15">
        <v>1</v>
      </c>
      <c r="C9" s="15">
        <v>8</v>
      </c>
      <c r="D9" s="15" t="s">
        <v>637</v>
      </c>
      <c r="E9" s="168">
        <v>150</v>
      </c>
      <c r="F9" s="167">
        <v>37.333333333333336</v>
      </c>
      <c r="G9" s="81">
        <v>3.6</v>
      </c>
      <c r="H9" s="15"/>
      <c r="I9" s="15"/>
      <c r="J9" s="15"/>
      <c r="K9" s="25">
        <v>7.3999999999999996E-2</v>
      </c>
      <c r="L9" s="15">
        <v>1.07</v>
      </c>
      <c r="N9" s="165">
        <v>26</v>
      </c>
      <c r="O9" s="165">
        <v>47</v>
      </c>
      <c r="P9" s="165">
        <v>39</v>
      </c>
      <c r="R9" s="25">
        <v>72</v>
      </c>
      <c r="S9" s="25">
        <v>177</v>
      </c>
      <c r="T9" s="25">
        <v>142</v>
      </c>
      <c r="U9" s="25">
        <v>131</v>
      </c>
      <c r="V9" s="25">
        <v>21.76</v>
      </c>
      <c r="W9" s="25">
        <v>27.77</v>
      </c>
      <c r="X9" s="79">
        <v>6.3809742647058814</v>
      </c>
    </row>
    <row r="10" spans="1:24">
      <c r="A10" s="15">
        <v>9</v>
      </c>
      <c r="B10" s="15">
        <v>1</v>
      </c>
      <c r="C10" s="15">
        <v>9</v>
      </c>
      <c r="D10" s="15" t="s">
        <v>774</v>
      </c>
      <c r="E10" s="168">
        <v>157.66666666666666</v>
      </c>
      <c r="F10" s="167">
        <v>61</v>
      </c>
      <c r="G10" s="81">
        <v>3.45</v>
      </c>
      <c r="H10" s="15"/>
      <c r="I10" s="15"/>
      <c r="J10" s="15"/>
      <c r="K10" s="25">
        <v>0.32800000000000001</v>
      </c>
      <c r="L10" s="15">
        <v>1.4080000000000001</v>
      </c>
      <c r="N10" s="165">
        <v>42</v>
      </c>
      <c r="O10" s="165">
        <v>53</v>
      </c>
      <c r="P10" s="165">
        <v>88</v>
      </c>
      <c r="R10" s="25">
        <v>69</v>
      </c>
      <c r="S10" s="25">
        <v>150</v>
      </c>
      <c r="T10" s="25">
        <v>145</v>
      </c>
      <c r="U10" s="25">
        <v>178</v>
      </c>
      <c r="V10" s="25">
        <v>16.48</v>
      </c>
      <c r="W10" s="25">
        <v>18.260000000000002</v>
      </c>
      <c r="X10" s="79">
        <v>5.5400485436893208</v>
      </c>
    </row>
    <row r="11" spans="1:24">
      <c r="A11" s="15">
        <v>10</v>
      </c>
      <c r="B11" s="15">
        <v>1</v>
      </c>
      <c r="C11" s="15">
        <v>10</v>
      </c>
      <c r="D11" s="15" t="s">
        <v>639</v>
      </c>
      <c r="E11" s="168">
        <v>145.66666666666666</v>
      </c>
      <c r="F11" s="167">
        <v>65.333333333333329</v>
      </c>
      <c r="G11" s="81">
        <v>3.2</v>
      </c>
      <c r="H11" s="15"/>
      <c r="I11" s="15"/>
      <c r="J11" s="15"/>
      <c r="K11" s="25">
        <v>0.255</v>
      </c>
      <c r="L11" s="15">
        <v>1.5640000000000001</v>
      </c>
      <c r="N11" s="165">
        <v>86</v>
      </c>
      <c r="O11" s="165">
        <v>62</v>
      </c>
      <c r="P11" s="165">
        <v>48</v>
      </c>
      <c r="R11" s="25">
        <v>64</v>
      </c>
      <c r="S11" s="25">
        <v>119</v>
      </c>
      <c r="T11" s="25">
        <v>200</v>
      </c>
      <c r="U11" s="25">
        <v>118</v>
      </c>
      <c r="V11" s="25">
        <v>25.6</v>
      </c>
      <c r="W11" s="25">
        <v>46.13</v>
      </c>
      <c r="X11" s="79">
        <v>9.009765625</v>
      </c>
    </row>
    <row r="12" spans="1:24">
      <c r="A12" s="15">
        <v>11</v>
      </c>
      <c r="B12" s="15">
        <v>1</v>
      </c>
      <c r="C12" s="15">
        <v>11</v>
      </c>
      <c r="D12" s="15" t="s">
        <v>640</v>
      </c>
      <c r="E12" s="168">
        <v>146.66666666666666</v>
      </c>
      <c r="F12" s="167">
        <v>45.333333333333336</v>
      </c>
      <c r="G12" s="81">
        <v>3.35</v>
      </c>
      <c r="H12" s="15"/>
      <c r="I12" s="15"/>
      <c r="J12" s="15"/>
      <c r="K12" s="25">
        <v>0.182</v>
      </c>
      <c r="L12" s="15">
        <v>1.3239999999999998</v>
      </c>
      <c r="N12" s="165">
        <v>36</v>
      </c>
      <c r="O12" s="165">
        <v>49</v>
      </c>
      <c r="P12" s="165">
        <v>51</v>
      </c>
      <c r="R12" s="25">
        <v>67</v>
      </c>
      <c r="S12" s="25">
        <v>139</v>
      </c>
      <c r="T12" s="25">
        <v>141</v>
      </c>
      <c r="U12" s="25">
        <v>160</v>
      </c>
      <c r="V12" s="25">
        <v>14.82</v>
      </c>
      <c r="W12" s="25">
        <v>9</v>
      </c>
      <c r="X12" s="79">
        <v>3.0364372469635628</v>
      </c>
    </row>
    <row r="13" spans="1:24">
      <c r="A13" s="15">
        <v>12</v>
      </c>
      <c r="B13" s="15">
        <v>1</v>
      </c>
      <c r="C13" s="15">
        <v>12</v>
      </c>
      <c r="D13" s="15" t="s">
        <v>194</v>
      </c>
      <c r="E13" s="168">
        <v>131.66666666666666</v>
      </c>
      <c r="F13" s="167">
        <v>41.666666666666664</v>
      </c>
      <c r="G13" s="81">
        <v>2.85</v>
      </c>
      <c r="H13" s="15"/>
      <c r="I13" s="15"/>
      <c r="J13" s="15"/>
      <c r="K13" s="25">
        <v>0.13300000000000001</v>
      </c>
      <c r="L13" s="15">
        <v>1.901</v>
      </c>
      <c r="N13" s="165">
        <v>60</v>
      </c>
      <c r="O13" s="165">
        <v>29</v>
      </c>
      <c r="P13" s="165">
        <v>36</v>
      </c>
      <c r="R13" s="25">
        <v>57</v>
      </c>
      <c r="S13" s="25">
        <v>126</v>
      </c>
      <c r="T13" s="25">
        <v>145</v>
      </c>
      <c r="U13" s="25">
        <v>124</v>
      </c>
      <c r="V13" s="25">
        <v>17.170000000000002</v>
      </c>
      <c r="W13" s="25">
        <v>15.18</v>
      </c>
      <c r="X13" s="79">
        <v>4.4205008736167732</v>
      </c>
    </row>
    <row r="14" spans="1:24">
      <c r="A14" s="15">
        <v>15</v>
      </c>
      <c r="B14" s="15">
        <v>2</v>
      </c>
      <c r="C14" s="15">
        <v>1</v>
      </c>
      <c r="D14" s="15" t="s">
        <v>624</v>
      </c>
      <c r="E14" s="168">
        <v>148.33333333333334</v>
      </c>
      <c r="F14" s="167">
        <v>53.333333333333336</v>
      </c>
      <c r="G14" s="15"/>
      <c r="H14" s="15"/>
      <c r="I14" s="15"/>
      <c r="J14" s="15"/>
      <c r="K14" s="152">
        <v>0.29499999999999998</v>
      </c>
      <c r="L14" s="15">
        <v>2.5369999999999999</v>
      </c>
      <c r="N14" s="165">
        <v>61</v>
      </c>
      <c r="O14" s="165">
        <v>43</v>
      </c>
      <c r="P14" s="165">
        <v>56</v>
      </c>
      <c r="S14" s="25">
        <v>147</v>
      </c>
      <c r="T14" s="25">
        <v>154</v>
      </c>
      <c r="U14" s="25">
        <v>144</v>
      </c>
      <c r="V14" s="25">
        <v>15.55</v>
      </c>
      <c r="W14" s="25">
        <v>21.15</v>
      </c>
      <c r="X14" s="79">
        <v>6.80064308681672</v>
      </c>
    </row>
    <row r="15" spans="1:24">
      <c r="A15" s="15">
        <v>13</v>
      </c>
      <c r="B15" s="15">
        <v>2</v>
      </c>
      <c r="C15" s="15">
        <v>2</v>
      </c>
      <c r="D15" s="15" t="s">
        <v>631</v>
      </c>
      <c r="E15" s="168">
        <v>126</v>
      </c>
      <c r="F15" s="167">
        <v>67.666666666666671</v>
      </c>
      <c r="G15" s="15"/>
      <c r="H15" s="15"/>
      <c r="I15" s="15"/>
      <c r="J15" s="15"/>
      <c r="K15" s="25">
        <v>0.216</v>
      </c>
      <c r="L15" s="15">
        <v>2.5860000000000003</v>
      </c>
      <c r="N15" s="165">
        <v>58</v>
      </c>
      <c r="O15" s="165">
        <v>67</v>
      </c>
      <c r="P15" s="165">
        <v>78</v>
      </c>
      <c r="S15" s="25">
        <v>135</v>
      </c>
      <c r="T15" s="25">
        <v>132</v>
      </c>
      <c r="U15" s="25">
        <v>111</v>
      </c>
      <c r="V15" s="25">
        <v>20.62</v>
      </c>
      <c r="W15" s="25">
        <v>21.31</v>
      </c>
      <c r="X15" s="79">
        <v>5.1673132880698347</v>
      </c>
    </row>
    <row r="16" spans="1:24">
      <c r="A16" s="15">
        <v>17</v>
      </c>
      <c r="B16" s="15">
        <v>2</v>
      </c>
      <c r="C16" s="15">
        <v>3</v>
      </c>
      <c r="D16" s="15" t="s">
        <v>632</v>
      </c>
      <c r="E16" s="168">
        <v>137</v>
      </c>
      <c r="F16" s="167">
        <v>71.666666666666671</v>
      </c>
      <c r="G16" s="15"/>
      <c r="H16" s="15"/>
      <c r="I16" s="15"/>
      <c r="J16" s="15"/>
      <c r="K16" s="25">
        <v>0.26500000000000001</v>
      </c>
      <c r="L16" s="15">
        <v>3.089</v>
      </c>
      <c r="N16" s="165">
        <v>74</v>
      </c>
      <c r="O16" s="165">
        <v>49</v>
      </c>
      <c r="P16" s="165">
        <v>92</v>
      </c>
      <c r="S16" s="25">
        <v>127</v>
      </c>
      <c r="T16" s="25">
        <v>137</v>
      </c>
      <c r="U16" s="25">
        <v>147</v>
      </c>
      <c r="V16" s="25">
        <v>15.23</v>
      </c>
      <c r="W16" s="25">
        <v>8.3800000000000008</v>
      </c>
      <c r="X16" s="79">
        <v>2.751149047931714</v>
      </c>
    </row>
    <row r="17" spans="1:24">
      <c r="A17" s="15">
        <v>22</v>
      </c>
      <c r="B17" s="15">
        <v>2</v>
      </c>
      <c r="C17" s="15">
        <v>4</v>
      </c>
      <c r="D17" s="15" t="s">
        <v>633</v>
      </c>
      <c r="E17" s="168">
        <v>126.33333333333333</v>
      </c>
      <c r="F17" s="167">
        <v>48.666666666666664</v>
      </c>
      <c r="G17" s="15"/>
      <c r="H17" s="15"/>
      <c r="I17" s="15"/>
      <c r="J17" s="15"/>
      <c r="K17" s="153">
        <v>0.17299999999999999</v>
      </c>
      <c r="L17" s="15">
        <v>1.224</v>
      </c>
      <c r="N17" s="165">
        <v>55</v>
      </c>
      <c r="O17" s="165">
        <v>38</v>
      </c>
      <c r="P17" s="165">
        <v>53</v>
      </c>
      <c r="S17" s="25">
        <v>133</v>
      </c>
      <c r="T17" s="25">
        <v>117</v>
      </c>
      <c r="U17" s="25">
        <v>129</v>
      </c>
      <c r="V17" s="25">
        <v>16.260000000000002</v>
      </c>
      <c r="W17" s="25">
        <v>16.95</v>
      </c>
      <c r="X17" s="79">
        <v>5.2121771217712176</v>
      </c>
    </row>
    <row r="18" spans="1:24">
      <c r="A18" s="15">
        <v>14</v>
      </c>
      <c r="B18" s="15">
        <v>2</v>
      </c>
      <c r="C18" s="15">
        <v>5</v>
      </c>
      <c r="D18" s="15" t="s">
        <v>772</v>
      </c>
      <c r="E18" s="168">
        <v>113</v>
      </c>
      <c r="F18" s="167">
        <v>91.333333333333329</v>
      </c>
      <c r="G18" s="15"/>
      <c r="H18" s="15"/>
      <c r="I18" s="15"/>
      <c r="J18" s="15"/>
      <c r="K18" s="152">
        <v>0.23</v>
      </c>
      <c r="L18" s="15">
        <v>2.6429999999999998</v>
      </c>
      <c r="N18" s="165">
        <v>92</v>
      </c>
      <c r="O18" s="165">
        <v>77</v>
      </c>
      <c r="P18" s="165">
        <v>105</v>
      </c>
      <c r="S18" s="25">
        <v>104</v>
      </c>
      <c r="T18" s="25">
        <v>114</v>
      </c>
      <c r="U18" s="25">
        <v>121</v>
      </c>
      <c r="V18" s="25">
        <v>14.22</v>
      </c>
      <c r="W18" s="25">
        <v>32.94</v>
      </c>
      <c r="X18" s="79">
        <v>11.582278481012658</v>
      </c>
    </row>
    <row r="19" spans="1:24">
      <c r="A19" s="15">
        <v>16</v>
      </c>
      <c r="B19" s="15">
        <v>2</v>
      </c>
      <c r="C19" s="15">
        <v>6</v>
      </c>
      <c r="D19" s="15" t="s">
        <v>773</v>
      </c>
      <c r="E19" s="168">
        <v>130.33333333333334</v>
      </c>
      <c r="F19" s="167">
        <v>63.666666666666664</v>
      </c>
      <c r="G19" s="15"/>
      <c r="H19" s="15"/>
      <c r="I19" s="15"/>
      <c r="J19" s="15"/>
      <c r="K19" s="25">
        <v>0.193</v>
      </c>
      <c r="L19" s="15">
        <v>1.946</v>
      </c>
      <c r="N19" s="165">
        <v>47</v>
      </c>
      <c r="O19" s="165">
        <v>66</v>
      </c>
      <c r="P19" s="165">
        <v>78</v>
      </c>
      <c r="S19" s="25">
        <v>146</v>
      </c>
      <c r="T19" s="25">
        <v>142</v>
      </c>
      <c r="U19" s="25">
        <v>103</v>
      </c>
      <c r="V19" s="25">
        <v>15.22</v>
      </c>
      <c r="W19" s="25">
        <v>10.02</v>
      </c>
      <c r="X19" s="79">
        <v>3.2917214191852819</v>
      </c>
    </row>
    <row r="20" spans="1:24">
      <c r="A20" s="15">
        <v>20</v>
      </c>
      <c r="B20" s="15">
        <v>2</v>
      </c>
      <c r="C20" s="15">
        <v>7</v>
      </c>
      <c r="D20" s="15" t="s">
        <v>636</v>
      </c>
      <c r="E20" s="168">
        <v>136.33333333333334</v>
      </c>
      <c r="F20" s="167">
        <v>63</v>
      </c>
      <c r="G20" s="15"/>
      <c r="H20" s="15"/>
      <c r="I20" s="15"/>
      <c r="J20" s="15"/>
      <c r="K20" s="152">
        <v>0.44</v>
      </c>
      <c r="L20" s="15">
        <v>2.4010000000000002</v>
      </c>
      <c r="N20" s="165">
        <v>45</v>
      </c>
      <c r="O20" s="165">
        <v>85</v>
      </c>
      <c r="P20" s="165">
        <v>59</v>
      </c>
      <c r="S20" s="25">
        <v>140</v>
      </c>
      <c r="T20" s="25">
        <v>153</v>
      </c>
      <c r="U20" s="25">
        <v>116</v>
      </c>
      <c r="V20" s="25">
        <v>14.19</v>
      </c>
      <c r="W20" s="25">
        <v>34.1</v>
      </c>
      <c r="X20" s="79">
        <v>12.015503875968992</v>
      </c>
    </row>
    <row r="21" spans="1:24">
      <c r="A21" s="15">
        <v>21</v>
      </c>
      <c r="B21" s="15">
        <v>2</v>
      </c>
      <c r="C21" s="15">
        <v>8</v>
      </c>
      <c r="D21" s="15" t="s">
        <v>637</v>
      </c>
      <c r="E21" s="168">
        <v>145</v>
      </c>
      <c r="F21" s="167">
        <v>42</v>
      </c>
      <c r="G21" s="15"/>
      <c r="H21" s="15"/>
      <c r="I21" s="15"/>
      <c r="J21" s="15"/>
      <c r="K21" s="25">
        <v>0.158</v>
      </c>
      <c r="L21" s="15">
        <v>0.92</v>
      </c>
      <c r="N21" s="165">
        <v>37</v>
      </c>
      <c r="O21" s="165">
        <v>41</v>
      </c>
      <c r="P21" s="165">
        <v>48</v>
      </c>
      <c r="S21" s="25">
        <v>147</v>
      </c>
      <c r="T21" s="25">
        <v>143</v>
      </c>
      <c r="U21" s="25">
        <v>145</v>
      </c>
      <c r="V21" s="25">
        <v>21.8</v>
      </c>
      <c r="W21" s="25">
        <v>19.77</v>
      </c>
      <c r="X21" s="79">
        <v>4.53440366972477</v>
      </c>
    </row>
    <row r="22" spans="1:24">
      <c r="A22" s="15">
        <v>18</v>
      </c>
      <c r="B22" s="15">
        <v>2</v>
      </c>
      <c r="C22" s="15">
        <v>9</v>
      </c>
      <c r="D22" s="15" t="s">
        <v>774</v>
      </c>
      <c r="E22" s="168">
        <v>137.66666666666666</v>
      </c>
      <c r="F22" s="167">
        <v>39.666666666666664</v>
      </c>
      <c r="G22" s="15"/>
      <c r="H22" s="15"/>
      <c r="I22" s="15"/>
      <c r="J22" s="15"/>
      <c r="K22" s="25">
        <v>8.4000000000000005E-2</v>
      </c>
      <c r="L22" s="15">
        <v>0.91199999999999992</v>
      </c>
      <c r="N22" s="165">
        <v>39</v>
      </c>
      <c r="O22" s="165">
        <v>36</v>
      </c>
      <c r="P22" s="165">
        <v>44</v>
      </c>
      <c r="S22" s="25">
        <v>169</v>
      </c>
      <c r="T22" s="25">
        <v>145</v>
      </c>
      <c r="U22" s="25">
        <v>99</v>
      </c>
      <c r="V22" s="25">
        <v>17.559999999999999</v>
      </c>
      <c r="W22" s="25">
        <v>8.1300000000000008</v>
      </c>
      <c r="X22" s="79">
        <v>2.3149202733485197</v>
      </c>
    </row>
    <row r="23" spans="1:24">
      <c r="A23" s="15">
        <v>23</v>
      </c>
      <c r="B23" s="15">
        <v>2</v>
      </c>
      <c r="C23" s="15">
        <v>10</v>
      </c>
      <c r="D23" s="15" t="s">
        <v>639</v>
      </c>
      <c r="E23" s="168">
        <v>139.66666666666666</v>
      </c>
      <c r="F23" s="167">
        <v>54.333333333333336</v>
      </c>
      <c r="G23" s="15"/>
      <c r="H23" s="15"/>
      <c r="I23" s="15"/>
      <c r="J23" s="15"/>
      <c r="K23" s="153">
        <v>0.20599999999999999</v>
      </c>
      <c r="L23" s="15">
        <v>1.08</v>
      </c>
      <c r="N23" s="165">
        <v>62</v>
      </c>
      <c r="O23" s="165">
        <v>44</v>
      </c>
      <c r="P23" s="165">
        <v>57</v>
      </c>
      <c r="S23" s="25">
        <v>154</v>
      </c>
      <c r="T23" s="25">
        <v>118</v>
      </c>
      <c r="U23" s="25">
        <v>147</v>
      </c>
      <c r="V23" s="25">
        <v>16.45</v>
      </c>
      <c r="W23" s="25">
        <v>14.65</v>
      </c>
      <c r="X23" s="79">
        <v>4.452887537993921</v>
      </c>
    </row>
    <row r="24" spans="1:24">
      <c r="A24" s="15">
        <v>24</v>
      </c>
      <c r="B24" s="15">
        <v>2</v>
      </c>
      <c r="C24" s="15">
        <v>11</v>
      </c>
      <c r="D24" s="15" t="s">
        <v>640</v>
      </c>
      <c r="E24" s="168">
        <v>117</v>
      </c>
      <c r="F24" s="167">
        <v>48.666666666666664</v>
      </c>
      <c r="G24" s="15"/>
      <c r="H24" s="15"/>
      <c r="I24" s="15"/>
      <c r="J24" s="15"/>
      <c r="K24" s="154">
        <v>0.159</v>
      </c>
      <c r="L24" s="15">
        <v>0.997</v>
      </c>
      <c r="N24" s="165">
        <v>37</v>
      </c>
      <c r="O24" s="165">
        <v>62</v>
      </c>
      <c r="P24" s="165">
        <v>47</v>
      </c>
      <c r="S24" s="25">
        <v>134</v>
      </c>
      <c r="T24" s="25">
        <v>98</v>
      </c>
      <c r="U24" s="25">
        <v>119</v>
      </c>
      <c r="V24" s="25">
        <v>12.95</v>
      </c>
      <c r="W24" s="25">
        <v>17.73</v>
      </c>
      <c r="X24" s="79">
        <v>6.8455598455598468</v>
      </c>
    </row>
    <row r="25" spans="1:24">
      <c r="A25" s="15">
        <v>19</v>
      </c>
      <c r="B25" s="15">
        <v>2</v>
      </c>
      <c r="C25" s="15">
        <v>12</v>
      </c>
      <c r="D25" s="15" t="s">
        <v>194</v>
      </c>
      <c r="E25" s="168">
        <v>132.66666666666666</v>
      </c>
      <c r="F25" s="167">
        <v>61</v>
      </c>
      <c r="G25" s="15"/>
      <c r="H25" s="15"/>
      <c r="I25" s="15"/>
      <c r="J25" s="15"/>
      <c r="K25" s="25">
        <v>0.17699999999999999</v>
      </c>
      <c r="L25" s="15">
        <v>2.2450000000000001</v>
      </c>
      <c r="N25" s="165">
        <v>65</v>
      </c>
      <c r="O25" s="165">
        <v>55</v>
      </c>
      <c r="P25" s="165">
        <v>63</v>
      </c>
      <c r="S25" s="25">
        <v>112</v>
      </c>
      <c r="T25" s="25">
        <v>126</v>
      </c>
      <c r="U25" s="25">
        <v>160</v>
      </c>
      <c r="V25" s="25">
        <v>16.940000000000001</v>
      </c>
      <c r="W25" s="25">
        <v>19.09</v>
      </c>
      <c r="X25" s="79">
        <v>5.6345926800472252</v>
      </c>
    </row>
    <row r="26" spans="1:24">
      <c r="A26" s="15">
        <v>36</v>
      </c>
      <c r="B26" s="15">
        <v>3</v>
      </c>
      <c r="C26" s="57">
        <v>1</v>
      </c>
      <c r="D26" s="15" t="s">
        <v>624</v>
      </c>
      <c r="E26" s="168">
        <v>160</v>
      </c>
      <c r="F26" s="167">
        <v>94.666666666666671</v>
      </c>
      <c r="G26" s="15"/>
      <c r="H26" s="15"/>
      <c r="I26" s="15"/>
      <c r="J26" s="15"/>
      <c r="K26" s="153">
        <v>0.14399999999999999</v>
      </c>
      <c r="L26" s="15">
        <v>1.4989999999999999</v>
      </c>
      <c r="N26" s="165">
        <v>87</v>
      </c>
      <c r="O26" s="165">
        <v>98</v>
      </c>
      <c r="P26" s="165">
        <v>99</v>
      </c>
      <c r="S26" s="25">
        <v>184</v>
      </c>
      <c r="T26" s="25">
        <v>114</v>
      </c>
      <c r="U26" s="25">
        <v>182</v>
      </c>
      <c r="V26" s="25">
        <v>13.35</v>
      </c>
      <c r="W26" s="25">
        <v>16.170000000000002</v>
      </c>
      <c r="X26" s="79">
        <v>6.0561797752808992</v>
      </c>
    </row>
    <row r="27" spans="1:24">
      <c r="A27" s="15">
        <v>35</v>
      </c>
      <c r="B27" s="15">
        <v>3</v>
      </c>
      <c r="C27" s="57">
        <v>2</v>
      </c>
      <c r="D27" s="15" t="s">
        <v>631</v>
      </c>
      <c r="E27" s="168">
        <v>180.66666666666666</v>
      </c>
      <c r="F27" s="167">
        <v>63</v>
      </c>
      <c r="G27" s="15"/>
      <c r="H27" s="15"/>
      <c r="I27" s="15"/>
      <c r="J27" s="15"/>
      <c r="K27" s="154">
        <v>0.1</v>
      </c>
      <c r="L27" s="15">
        <v>1.373</v>
      </c>
      <c r="N27" s="165">
        <v>77</v>
      </c>
      <c r="O27" s="165">
        <v>48</v>
      </c>
      <c r="P27" s="165">
        <v>64</v>
      </c>
      <c r="S27" s="25">
        <v>150</v>
      </c>
      <c r="T27" s="25">
        <v>159</v>
      </c>
      <c r="U27" s="25">
        <v>233</v>
      </c>
      <c r="V27" s="25">
        <v>11.05</v>
      </c>
      <c r="W27" s="25">
        <v>19.3</v>
      </c>
      <c r="X27" s="79">
        <v>8.733031674208144</v>
      </c>
    </row>
    <row r="28" spans="1:24">
      <c r="A28" s="15">
        <v>34</v>
      </c>
      <c r="B28" s="15">
        <v>3</v>
      </c>
      <c r="C28" s="57">
        <v>3</v>
      </c>
      <c r="D28" s="15" t="s">
        <v>632</v>
      </c>
      <c r="E28" s="168">
        <v>153.33333333333334</v>
      </c>
      <c r="F28" s="167">
        <v>70</v>
      </c>
      <c r="G28" s="15"/>
      <c r="H28" s="15"/>
      <c r="I28" s="15"/>
      <c r="J28" s="15"/>
      <c r="K28" s="154">
        <v>0.2</v>
      </c>
      <c r="L28" s="15">
        <v>1.3149999999999999</v>
      </c>
      <c r="N28" s="165">
        <v>57</v>
      </c>
      <c r="O28" s="165">
        <v>81</v>
      </c>
      <c r="P28" s="165">
        <v>72</v>
      </c>
      <c r="S28" s="25">
        <v>142</v>
      </c>
      <c r="T28" s="25">
        <v>149</v>
      </c>
      <c r="U28" s="25">
        <v>169</v>
      </c>
      <c r="V28" s="25">
        <v>11.54</v>
      </c>
      <c r="W28" s="25">
        <v>19.79</v>
      </c>
      <c r="X28" s="79">
        <v>8.5745233968804158</v>
      </c>
    </row>
    <row r="29" spans="1:24">
      <c r="A29" s="15">
        <v>33</v>
      </c>
      <c r="B29" s="15">
        <v>3</v>
      </c>
      <c r="C29" s="57">
        <v>4</v>
      </c>
      <c r="D29" s="15" t="s">
        <v>633</v>
      </c>
      <c r="E29" s="168">
        <v>135.33333333333334</v>
      </c>
      <c r="F29" s="167">
        <v>53.333333333333336</v>
      </c>
      <c r="G29" s="15"/>
      <c r="H29" s="15"/>
      <c r="I29" s="15"/>
      <c r="J29" s="15"/>
      <c r="K29" s="154">
        <v>0.06</v>
      </c>
      <c r="L29" s="15">
        <v>1.246</v>
      </c>
      <c r="N29" s="165">
        <v>66</v>
      </c>
      <c r="O29" s="165">
        <v>55</v>
      </c>
      <c r="P29" s="165">
        <v>39</v>
      </c>
      <c r="S29" s="25">
        <v>136</v>
      </c>
      <c r="T29" s="25">
        <v>138</v>
      </c>
      <c r="U29" s="25">
        <v>132</v>
      </c>
      <c r="V29" s="25">
        <v>12.79</v>
      </c>
      <c r="W29" s="25">
        <v>12.28</v>
      </c>
      <c r="X29" s="79">
        <v>4.8006254886630177</v>
      </c>
    </row>
    <row r="30" spans="1:24">
      <c r="A30" s="15">
        <v>32</v>
      </c>
      <c r="B30" s="15">
        <v>3</v>
      </c>
      <c r="C30" s="57">
        <v>5</v>
      </c>
      <c r="D30" s="15" t="s">
        <v>772</v>
      </c>
      <c r="E30" s="168">
        <v>123.33333333333333</v>
      </c>
      <c r="F30" s="167">
        <v>43</v>
      </c>
      <c r="G30" s="15"/>
      <c r="H30" s="15"/>
      <c r="I30" s="15"/>
      <c r="J30" s="15"/>
      <c r="K30" s="153">
        <v>9.8000000000000004E-2</v>
      </c>
      <c r="L30" s="15">
        <v>1.0740000000000001</v>
      </c>
      <c r="N30" s="165">
        <v>62</v>
      </c>
      <c r="O30" s="165">
        <v>38</v>
      </c>
      <c r="P30" s="165">
        <v>29</v>
      </c>
      <c r="S30" s="25">
        <v>128</v>
      </c>
      <c r="T30" s="25">
        <v>116</v>
      </c>
      <c r="U30" s="25">
        <v>126</v>
      </c>
      <c r="V30" s="25">
        <v>11.86</v>
      </c>
      <c r="W30" s="25">
        <v>44.41</v>
      </c>
      <c r="X30" s="79">
        <v>18.722596964586845</v>
      </c>
    </row>
    <row r="31" spans="1:24">
      <c r="A31" s="15">
        <v>31</v>
      </c>
      <c r="B31" s="15">
        <v>3</v>
      </c>
      <c r="C31" s="57">
        <v>6</v>
      </c>
      <c r="D31" s="15" t="s">
        <v>773</v>
      </c>
      <c r="E31" s="168">
        <v>116.33333333333333</v>
      </c>
      <c r="F31" s="167">
        <v>44</v>
      </c>
      <c r="G31" s="15"/>
      <c r="H31" s="15"/>
      <c r="I31" s="15"/>
      <c r="J31" s="15"/>
      <c r="K31" s="153">
        <v>0.11600000000000001</v>
      </c>
      <c r="L31" s="15">
        <v>1.137</v>
      </c>
      <c r="N31" s="165">
        <v>34</v>
      </c>
      <c r="O31" s="165">
        <v>40</v>
      </c>
      <c r="P31" s="165">
        <v>58</v>
      </c>
      <c r="S31" s="25">
        <v>109</v>
      </c>
      <c r="T31" s="25">
        <v>117</v>
      </c>
      <c r="U31" s="25">
        <v>123</v>
      </c>
      <c r="V31" s="25">
        <v>14.8</v>
      </c>
      <c r="W31" s="25">
        <v>35.22</v>
      </c>
      <c r="X31" s="79">
        <v>11.898648648648647</v>
      </c>
    </row>
    <row r="32" spans="1:24">
      <c r="A32" s="15">
        <v>30</v>
      </c>
      <c r="B32" s="15">
        <v>3</v>
      </c>
      <c r="C32" s="57">
        <v>7</v>
      </c>
      <c r="D32" s="15" t="s">
        <v>636</v>
      </c>
      <c r="E32" s="168">
        <v>137.66666666666666</v>
      </c>
      <c r="F32" s="167">
        <v>68</v>
      </c>
      <c r="G32" s="15"/>
      <c r="H32" s="15"/>
      <c r="I32" s="15"/>
      <c r="J32" s="15"/>
      <c r="K32" s="153">
        <v>0.36699999999999999</v>
      </c>
      <c r="L32" s="15">
        <v>2.4089999999999998</v>
      </c>
      <c r="N32" s="165">
        <v>54</v>
      </c>
      <c r="O32" s="165">
        <v>63</v>
      </c>
      <c r="P32" s="165">
        <v>87</v>
      </c>
      <c r="S32" s="25">
        <v>121</v>
      </c>
      <c r="T32" s="25">
        <v>170</v>
      </c>
      <c r="U32" s="25">
        <v>122</v>
      </c>
      <c r="V32" s="25">
        <v>15.08</v>
      </c>
      <c r="W32" s="25">
        <v>32.24</v>
      </c>
      <c r="X32" s="79">
        <v>10.689655172413794</v>
      </c>
    </row>
    <row r="33" spans="1:24">
      <c r="A33" s="15">
        <v>29</v>
      </c>
      <c r="B33" s="15">
        <v>3</v>
      </c>
      <c r="C33" s="57">
        <v>8</v>
      </c>
      <c r="D33" s="15" t="s">
        <v>637</v>
      </c>
      <c r="E33" s="168">
        <v>134.66666666666666</v>
      </c>
      <c r="F33" s="167">
        <v>41</v>
      </c>
      <c r="G33" s="15"/>
      <c r="H33" s="15"/>
      <c r="I33" s="15"/>
      <c r="J33" s="15"/>
      <c r="K33" s="153">
        <v>0.10100000000000001</v>
      </c>
      <c r="L33" s="15">
        <v>0.81299999999999994</v>
      </c>
      <c r="N33" s="165">
        <v>38</v>
      </c>
      <c r="O33" s="165">
        <v>28</v>
      </c>
      <c r="P33" s="165">
        <v>57</v>
      </c>
      <c r="S33" s="25">
        <v>122</v>
      </c>
      <c r="T33" s="25">
        <v>129</v>
      </c>
      <c r="U33" s="25">
        <v>153</v>
      </c>
      <c r="V33" s="25">
        <v>12.69</v>
      </c>
      <c r="W33" s="25">
        <v>32.270000000000003</v>
      </c>
      <c r="X33" s="79">
        <v>12.714736012608356</v>
      </c>
    </row>
    <row r="34" spans="1:24">
      <c r="A34" s="15">
        <v>28</v>
      </c>
      <c r="B34" s="15">
        <v>3</v>
      </c>
      <c r="C34" s="57">
        <v>9</v>
      </c>
      <c r="D34" s="15" t="s">
        <v>774</v>
      </c>
      <c r="E34" s="168">
        <v>128</v>
      </c>
      <c r="F34" s="167">
        <v>35</v>
      </c>
      <c r="G34" s="15"/>
      <c r="H34" s="15"/>
      <c r="I34" s="15"/>
      <c r="J34" s="15"/>
      <c r="K34" s="154">
        <v>0.15</v>
      </c>
      <c r="L34" s="15">
        <v>1.01</v>
      </c>
      <c r="N34" s="165">
        <v>24</v>
      </c>
      <c r="O34" s="165">
        <v>36</v>
      </c>
      <c r="P34" s="165">
        <v>45</v>
      </c>
      <c r="S34" s="25">
        <v>115</v>
      </c>
      <c r="T34" s="25">
        <v>135</v>
      </c>
      <c r="U34" s="25">
        <v>134</v>
      </c>
      <c r="V34" s="25">
        <v>14.16</v>
      </c>
      <c r="W34" s="25">
        <v>32.17</v>
      </c>
      <c r="X34" s="79">
        <v>11.359463276836159</v>
      </c>
    </row>
    <row r="35" spans="1:24">
      <c r="A35" s="15">
        <v>27</v>
      </c>
      <c r="B35" s="15">
        <v>3</v>
      </c>
      <c r="C35" s="57">
        <v>10</v>
      </c>
      <c r="D35" s="15" t="s">
        <v>639</v>
      </c>
      <c r="E35" s="168">
        <v>146.66666666666666</v>
      </c>
      <c r="F35" s="167">
        <v>46.333333333333336</v>
      </c>
      <c r="G35" s="15"/>
      <c r="H35" s="15"/>
      <c r="I35" s="15"/>
      <c r="J35" s="15"/>
      <c r="K35" s="153">
        <v>0.27200000000000002</v>
      </c>
      <c r="L35" s="15">
        <v>1.393</v>
      </c>
      <c r="N35" s="165">
        <v>48</v>
      </c>
      <c r="O35" s="165">
        <v>54</v>
      </c>
      <c r="P35" s="165">
        <v>37</v>
      </c>
      <c r="S35" s="25">
        <v>151</v>
      </c>
      <c r="T35" s="25">
        <v>145</v>
      </c>
      <c r="U35" s="25">
        <v>144</v>
      </c>
      <c r="V35" s="25">
        <v>46.56</v>
      </c>
      <c r="W35" s="25">
        <v>11.83</v>
      </c>
      <c r="X35" s="79">
        <v>1.2704037800687284</v>
      </c>
    </row>
    <row r="36" spans="1:24">
      <c r="A36" s="15">
        <v>26</v>
      </c>
      <c r="B36" s="15">
        <v>3</v>
      </c>
      <c r="C36" s="57">
        <v>11</v>
      </c>
      <c r="D36" s="15" t="s">
        <v>640</v>
      </c>
      <c r="E36" s="168">
        <v>154</v>
      </c>
      <c r="F36" s="167">
        <v>35.333333333333336</v>
      </c>
      <c r="G36" s="15"/>
      <c r="H36" s="15"/>
      <c r="I36" s="15"/>
      <c r="J36" s="15"/>
      <c r="K36" s="153">
        <v>0.124</v>
      </c>
      <c r="L36" s="15">
        <v>1.3570000000000002</v>
      </c>
      <c r="N36" s="165">
        <v>36</v>
      </c>
      <c r="O36" s="165">
        <v>29</v>
      </c>
      <c r="P36" s="165">
        <v>41</v>
      </c>
      <c r="S36" s="25">
        <v>120</v>
      </c>
      <c r="T36" s="25">
        <v>154</v>
      </c>
      <c r="U36" s="25">
        <v>188</v>
      </c>
      <c r="V36" s="25">
        <v>15.26</v>
      </c>
      <c r="W36" s="25">
        <v>17.22</v>
      </c>
      <c r="X36" s="79">
        <v>5.6422018348623855</v>
      </c>
    </row>
    <row r="37" spans="1:24">
      <c r="A37" s="15">
        <v>25</v>
      </c>
      <c r="B37" s="15">
        <v>3</v>
      </c>
      <c r="C37" s="57">
        <v>12</v>
      </c>
      <c r="D37" s="15" t="s">
        <v>194</v>
      </c>
      <c r="E37" s="168">
        <v>140</v>
      </c>
      <c r="F37" s="167">
        <v>50.666666666666664</v>
      </c>
      <c r="G37" s="15"/>
      <c r="H37" s="15"/>
      <c r="I37" s="15"/>
      <c r="J37" s="15"/>
      <c r="K37" s="153">
        <v>0.218</v>
      </c>
      <c r="L37" s="15">
        <v>1.3360000000000001</v>
      </c>
      <c r="N37" s="165">
        <v>28</v>
      </c>
      <c r="O37" s="165">
        <v>42</v>
      </c>
      <c r="P37" s="165">
        <v>82</v>
      </c>
      <c r="S37" s="25">
        <v>100</v>
      </c>
      <c r="T37" s="25">
        <v>141</v>
      </c>
      <c r="U37" s="25">
        <v>179</v>
      </c>
      <c r="V37" s="25">
        <v>16.09</v>
      </c>
      <c r="W37" s="25">
        <v>13.12</v>
      </c>
      <c r="X37" s="79">
        <v>4.077066500932256</v>
      </c>
    </row>
  </sheetData>
  <sortState ref="A2:X41">
    <sortCondition ref="B2:B41"/>
    <sortCondition ref="C2:C41"/>
  </sortState>
  <conditionalFormatting sqref="L2:L3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W9"/>
  <sheetViews>
    <sheetView topLeftCell="G1" workbookViewId="0">
      <selection activeCell="F2" sqref="F2"/>
    </sheetView>
  </sheetViews>
  <sheetFormatPr defaultRowHeight="15"/>
  <cols>
    <col min="1" max="1" width="10" customWidth="1"/>
    <col min="2" max="2" width="24.5703125" bestFit="1" customWidth="1"/>
    <col min="3" max="3" width="24.5703125" customWidth="1"/>
    <col min="4" max="4" width="9.85546875" bestFit="1" customWidth="1"/>
    <col min="5" max="8" width="11.28515625" customWidth="1"/>
    <col min="9" max="9" width="15" customWidth="1"/>
    <col min="10" max="10" width="13.7109375" customWidth="1"/>
    <col min="11" max="11" width="10.42578125" bestFit="1" customWidth="1"/>
    <col min="15" max="19" width="11.28515625" customWidth="1"/>
  </cols>
  <sheetData>
    <row r="1" spans="1:23" ht="45">
      <c r="A1" s="163" t="s">
        <v>791</v>
      </c>
      <c r="B1" s="163" t="s">
        <v>840</v>
      </c>
      <c r="C1" s="163"/>
      <c r="D1" s="163" t="s">
        <v>841</v>
      </c>
      <c r="E1" s="164" t="s">
        <v>838</v>
      </c>
      <c r="F1" s="164" t="s">
        <v>859</v>
      </c>
      <c r="G1" s="164" t="s">
        <v>839</v>
      </c>
      <c r="H1" s="163" t="s">
        <v>856</v>
      </c>
      <c r="I1" s="164" t="s">
        <v>857</v>
      </c>
      <c r="J1" s="164" t="s">
        <v>839</v>
      </c>
      <c r="K1" s="163" t="s">
        <v>856</v>
      </c>
      <c r="L1" s="164" t="s">
        <v>862</v>
      </c>
      <c r="M1" s="164" t="s">
        <v>878</v>
      </c>
      <c r="N1" s="164" t="s">
        <v>867</v>
      </c>
      <c r="O1" s="164" t="s">
        <v>833</v>
      </c>
      <c r="P1" s="164" t="s">
        <v>834</v>
      </c>
      <c r="Q1" s="164" t="s">
        <v>835</v>
      </c>
      <c r="R1" s="164" t="s">
        <v>836</v>
      </c>
      <c r="S1" s="164" t="s">
        <v>837</v>
      </c>
      <c r="T1" t="s">
        <v>860</v>
      </c>
      <c r="U1" t="s">
        <v>861</v>
      </c>
      <c r="V1" s="164" t="s">
        <v>795</v>
      </c>
      <c r="W1" s="164" t="s">
        <v>871</v>
      </c>
    </row>
    <row r="2" spans="1:23" ht="18">
      <c r="A2" t="s">
        <v>826</v>
      </c>
      <c r="B2" t="s">
        <v>844</v>
      </c>
      <c r="C2" t="s">
        <v>849</v>
      </c>
      <c r="D2" t="s">
        <v>842</v>
      </c>
      <c r="E2" s="24" t="s">
        <v>621</v>
      </c>
      <c r="F2" s="162">
        <v>1975.9259259259256</v>
      </c>
      <c r="G2" s="162">
        <v>24.467774861475615</v>
      </c>
      <c r="H2" s="173">
        <v>6.6</v>
      </c>
      <c r="I2" s="80">
        <v>2296.3560000000002</v>
      </c>
      <c r="J2" s="80">
        <v>35.718439716312069</v>
      </c>
      <c r="K2">
        <v>14.6</v>
      </c>
      <c r="L2" s="79">
        <v>36.144578313253014</v>
      </c>
      <c r="M2" s="79">
        <v>161</v>
      </c>
      <c r="N2" s="80">
        <v>85</v>
      </c>
      <c r="O2" s="24">
        <v>20.2</v>
      </c>
      <c r="P2" s="24">
        <v>75</v>
      </c>
      <c r="Q2" s="24">
        <v>6.4</v>
      </c>
      <c r="R2" s="24">
        <v>25</v>
      </c>
      <c r="S2" s="24">
        <v>5.8</v>
      </c>
      <c r="T2" s="24">
        <v>318</v>
      </c>
      <c r="U2" s="24">
        <v>180</v>
      </c>
      <c r="V2">
        <f>T2+U2</f>
        <v>498</v>
      </c>
      <c r="W2" s="24">
        <v>2.7</v>
      </c>
    </row>
    <row r="3" spans="1:23" ht="18">
      <c r="A3" t="s">
        <v>827</v>
      </c>
      <c r="B3" t="s">
        <v>845</v>
      </c>
      <c r="C3" t="s">
        <v>850</v>
      </c>
      <c r="D3" t="s">
        <v>842</v>
      </c>
      <c r="E3" s="24" t="s">
        <v>621</v>
      </c>
      <c r="F3" s="162">
        <v>2011.1111111111111</v>
      </c>
      <c r="G3" s="162">
        <v>26.684164479440049</v>
      </c>
      <c r="H3" s="173">
        <v>5.5</v>
      </c>
      <c r="I3" s="80">
        <v>1851.9</v>
      </c>
      <c r="J3" s="80">
        <v>9.450354609929084</v>
      </c>
      <c r="K3">
        <v>7</v>
      </c>
      <c r="L3" s="79">
        <v>37.394957983193279</v>
      </c>
      <c r="M3" s="79">
        <v>162</v>
      </c>
      <c r="N3" s="80">
        <v>64</v>
      </c>
      <c r="O3" s="24">
        <v>22.1</v>
      </c>
      <c r="P3" s="24">
        <v>79</v>
      </c>
      <c r="Q3" s="24">
        <v>4.8</v>
      </c>
      <c r="R3" s="24">
        <v>24.5</v>
      </c>
      <c r="S3" s="24">
        <v>6.4</v>
      </c>
      <c r="T3" s="24">
        <v>298</v>
      </c>
      <c r="U3" s="24">
        <v>178</v>
      </c>
      <c r="V3">
        <f t="shared" ref="V3:V9" si="0">T3+U3</f>
        <v>476</v>
      </c>
      <c r="W3" s="24">
        <v>3.2</v>
      </c>
    </row>
    <row r="4" spans="1:23" ht="18">
      <c r="A4" t="s">
        <v>828</v>
      </c>
      <c r="B4" t="s">
        <v>846</v>
      </c>
      <c r="C4" t="s">
        <v>851</v>
      </c>
      <c r="D4" t="s">
        <v>842</v>
      </c>
      <c r="E4" s="24" t="s">
        <v>621</v>
      </c>
      <c r="F4" s="162">
        <v>1965.7407407407406</v>
      </c>
      <c r="G4" s="162">
        <v>23.826188393117505</v>
      </c>
      <c r="H4" s="173">
        <v>9.6</v>
      </c>
      <c r="I4" s="80">
        <v>2148.2040000000002</v>
      </c>
      <c r="J4" s="80">
        <v>26.96241134751774</v>
      </c>
      <c r="K4">
        <v>13.7</v>
      </c>
      <c r="L4" s="79">
        <v>34.728033472803347</v>
      </c>
      <c r="M4">
        <v>125</v>
      </c>
      <c r="N4" s="80">
        <v>70</v>
      </c>
      <c r="O4" s="24">
        <v>22.6</v>
      </c>
      <c r="P4" s="24">
        <v>79</v>
      </c>
      <c r="Q4" s="24">
        <v>4.9000000000000004</v>
      </c>
      <c r="R4" s="24">
        <v>25</v>
      </c>
      <c r="S4" s="24">
        <v>5.8</v>
      </c>
      <c r="T4" s="24">
        <v>312</v>
      </c>
      <c r="U4" s="24">
        <v>166</v>
      </c>
      <c r="V4">
        <f t="shared" si="0"/>
        <v>478</v>
      </c>
      <c r="W4" s="24">
        <v>2.9</v>
      </c>
    </row>
    <row r="5" spans="1:23" ht="18">
      <c r="A5" t="s">
        <v>829</v>
      </c>
      <c r="B5" t="s">
        <v>843</v>
      </c>
      <c r="C5" t="s">
        <v>852</v>
      </c>
      <c r="D5" t="s">
        <v>842</v>
      </c>
      <c r="E5" s="24" t="s">
        <v>621</v>
      </c>
      <c r="F5" s="162">
        <v>2290.7407407407409</v>
      </c>
      <c r="G5" s="162">
        <v>44.298629337999408</v>
      </c>
      <c r="H5" s="173">
        <v>11.7</v>
      </c>
      <c r="I5" s="80">
        <v>2222.2800000000002</v>
      </c>
      <c r="J5" s="80">
        <v>31.340425531914907</v>
      </c>
      <c r="K5">
        <v>15.8</v>
      </c>
      <c r="L5" s="79">
        <v>38.114754098360656</v>
      </c>
      <c r="M5" s="79">
        <v>137</v>
      </c>
      <c r="N5" s="80">
        <v>67</v>
      </c>
      <c r="O5" s="24">
        <v>23.9</v>
      </c>
      <c r="P5" s="24">
        <v>80</v>
      </c>
      <c r="Q5" s="24">
        <v>5.3</v>
      </c>
      <c r="R5" s="24">
        <v>22.6</v>
      </c>
      <c r="S5" s="24">
        <v>5.7</v>
      </c>
      <c r="T5" s="24">
        <v>302</v>
      </c>
      <c r="U5" s="24">
        <v>186</v>
      </c>
      <c r="V5">
        <f t="shared" si="0"/>
        <v>488</v>
      </c>
      <c r="W5" s="24">
        <v>2.4</v>
      </c>
    </row>
    <row r="6" spans="1:23" ht="18">
      <c r="A6" t="s">
        <v>830</v>
      </c>
      <c r="B6" t="s">
        <v>847</v>
      </c>
      <c r="C6" t="s">
        <v>853</v>
      </c>
      <c r="D6" t="s">
        <v>842</v>
      </c>
      <c r="E6" s="24" t="s">
        <v>424</v>
      </c>
      <c r="F6" s="162">
        <v>1762.5000000000002</v>
      </c>
      <c r="G6" s="162">
        <v>11.023622047244093</v>
      </c>
      <c r="H6" s="173">
        <v>5.9</v>
      </c>
      <c r="I6" s="80">
        <v>2129.6849999999999</v>
      </c>
      <c r="J6" s="80">
        <v>25.86790780141844</v>
      </c>
      <c r="K6">
        <v>10.6</v>
      </c>
      <c r="L6" s="79">
        <v>39.271255060728741</v>
      </c>
      <c r="M6" s="79">
        <v>141</v>
      </c>
      <c r="N6" s="80">
        <v>53</v>
      </c>
      <c r="O6" s="24">
        <v>23.9</v>
      </c>
      <c r="P6" s="24">
        <v>80</v>
      </c>
      <c r="Q6" s="24">
        <v>5.8</v>
      </c>
      <c r="R6" s="24">
        <v>24.1</v>
      </c>
      <c r="S6" s="24">
        <v>5.9</v>
      </c>
      <c r="T6" s="24">
        <v>300</v>
      </c>
      <c r="U6" s="24">
        <v>194</v>
      </c>
      <c r="V6">
        <f t="shared" si="0"/>
        <v>494</v>
      </c>
      <c r="W6" s="24">
        <v>2.6</v>
      </c>
    </row>
    <row r="7" spans="1:23" ht="18">
      <c r="A7" t="s">
        <v>831</v>
      </c>
      <c r="B7" t="s">
        <v>848</v>
      </c>
      <c r="C7" t="s">
        <v>854</v>
      </c>
      <c r="D7" t="s">
        <v>842</v>
      </c>
      <c r="E7" s="24" t="s">
        <v>424</v>
      </c>
      <c r="F7" s="162">
        <v>1555.5555555555559</v>
      </c>
      <c r="G7" s="162">
        <v>-2.012248468941376</v>
      </c>
      <c r="H7" s="173">
        <v>6.1</v>
      </c>
      <c r="I7" s="80">
        <v>2259.3180000000002</v>
      </c>
      <c r="J7" s="80">
        <v>33.52943262411349</v>
      </c>
      <c r="K7">
        <v>8.1999999999999993</v>
      </c>
      <c r="L7" s="79">
        <v>39.04382470119522</v>
      </c>
      <c r="M7" s="79">
        <v>137</v>
      </c>
      <c r="N7" s="80">
        <v>63</v>
      </c>
      <c r="O7" s="24">
        <v>23.1</v>
      </c>
      <c r="P7" s="24">
        <v>79</v>
      </c>
      <c r="Q7" s="24">
        <v>5.2</v>
      </c>
      <c r="R7" s="24">
        <v>23.9</v>
      </c>
      <c r="S7" s="24">
        <v>6.3</v>
      </c>
      <c r="T7" s="24">
        <v>306</v>
      </c>
      <c r="U7" s="24">
        <v>196</v>
      </c>
      <c r="V7">
        <f t="shared" si="0"/>
        <v>502</v>
      </c>
      <c r="W7" s="24">
        <v>2.7</v>
      </c>
    </row>
    <row r="8" spans="1:23" ht="18">
      <c r="A8" t="s">
        <v>832</v>
      </c>
      <c r="B8" t="s">
        <v>848</v>
      </c>
      <c r="C8" t="s">
        <v>855</v>
      </c>
      <c r="D8" t="s">
        <v>842</v>
      </c>
      <c r="E8" s="24" t="s">
        <v>424</v>
      </c>
      <c r="F8" s="162">
        <v>1715.2777777777781</v>
      </c>
      <c r="G8" s="162">
        <v>8.0489938757655306</v>
      </c>
      <c r="H8" s="173">
        <v>6.3</v>
      </c>
      <c r="I8" s="80">
        <v>2314.875</v>
      </c>
      <c r="J8" s="80">
        <v>36.812943262411345</v>
      </c>
      <c r="K8">
        <v>9.3000000000000007</v>
      </c>
      <c r="L8" s="79">
        <v>40.697674418604649</v>
      </c>
      <c r="M8" s="79">
        <v>122</v>
      </c>
      <c r="N8" s="80">
        <v>67</v>
      </c>
      <c r="O8" s="24">
        <v>22.8</v>
      </c>
      <c r="P8" s="24">
        <v>76</v>
      </c>
      <c r="Q8" s="24">
        <v>5.3</v>
      </c>
      <c r="R8" s="24">
        <v>24.2</v>
      </c>
      <c r="S8" s="24">
        <v>5.9</v>
      </c>
      <c r="T8" s="24">
        <v>306</v>
      </c>
      <c r="U8" s="24">
        <v>210</v>
      </c>
      <c r="V8">
        <f t="shared" si="0"/>
        <v>516</v>
      </c>
      <c r="W8" s="24">
        <v>2.2999999999999998</v>
      </c>
    </row>
    <row r="9" spans="1:23">
      <c r="A9" t="s">
        <v>197</v>
      </c>
      <c r="B9" t="s">
        <v>858</v>
      </c>
      <c r="E9" s="24" t="s">
        <v>424</v>
      </c>
      <c r="F9" s="162">
        <v>1587.5000000000002</v>
      </c>
      <c r="G9" s="162"/>
      <c r="H9" s="173">
        <v>2.7</v>
      </c>
      <c r="K9">
        <v>4.8</v>
      </c>
      <c r="L9" s="79">
        <v>36.820083682008367</v>
      </c>
      <c r="M9" s="79">
        <v>129</v>
      </c>
      <c r="N9" s="80">
        <v>51</v>
      </c>
      <c r="O9" s="24">
        <v>24.3</v>
      </c>
      <c r="P9" s="24">
        <v>79</v>
      </c>
      <c r="Q9" s="24">
        <v>4.5999999999999996</v>
      </c>
      <c r="R9" s="24">
        <v>27</v>
      </c>
      <c r="S9" s="24">
        <v>5.7</v>
      </c>
      <c r="T9" s="24">
        <v>302</v>
      </c>
      <c r="U9" s="24">
        <v>176</v>
      </c>
      <c r="V9">
        <f t="shared" si="0"/>
        <v>478</v>
      </c>
      <c r="W9" s="24">
        <v>2.9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0"/>
  <sheetViews>
    <sheetView tabSelected="1" workbookViewId="0">
      <selection activeCell="I6" sqref="I6"/>
    </sheetView>
  </sheetViews>
  <sheetFormatPr defaultRowHeight="18.75"/>
  <cols>
    <col min="1" max="1" width="31.28515625" style="41" bestFit="1" customWidth="1"/>
    <col min="2" max="2" width="29.42578125" style="41" bestFit="1" customWidth="1"/>
    <col min="3" max="3" width="29" style="41" bestFit="1" customWidth="1"/>
    <col min="4" max="4" width="21.85546875" style="41" bestFit="1" customWidth="1"/>
    <col min="5" max="16384" width="9.140625" style="41"/>
  </cols>
  <sheetData>
    <row r="1" spans="1:4">
      <c r="A1" s="174" t="s">
        <v>791</v>
      </c>
      <c r="B1" s="175" t="s">
        <v>829</v>
      </c>
      <c r="C1" s="175" t="s">
        <v>830</v>
      </c>
      <c r="D1" s="175" t="s">
        <v>197</v>
      </c>
    </row>
    <row r="2" spans="1:4">
      <c r="A2" s="174" t="s">
        <v>840</v>
      </c>
      <c r="B2" s="176" t="s">
        <v>843</v>
      </c>
      <c r="C2" s="176" t="s">
        <v>847</v>
      </c>
      <c r="D2" s="176" t="s">
        <v>858</v>
      </c>
    </row>
    <row r="3" spans="1:4">
      <c r="A3" s="174" t="s">
        <v>883</v>
      </c>
      <c r="B3" s="176" t="s">
        <v>852</v>
      </c>
      <c r="C3" s="176" t="s">
        <v>853</v>
      </c>
      <c r="D3" s="176"/>
    </row>
    <row r="4" spans="1:4" ht="20.25">
      <c r="A4" s="174" t="s">
        <v>841</v>
      </c>
      <c r="B4" s="176" t="s">
        <v>887</v>
      </c>
      <c r="C4" s="176" t="s">
        <v>887</v>
      </c>
      <c r="D4" s="176"/>
    </row>
    <row r="5" spans="1:4">
      <c r="A5" s="174" t="s">
        <v>838</v>
      </c>
      <c r="B5" s="176" t="s">
        <v>621</v>
      </c>
      <c r="C5" s="176" t="s">
        <v>424</v>
      </c>
      <c r="D5" s="176" t="s">
        <v>424</v>
      </c>
    </row>
    <row r="6" spans="1:4">
      <c r="A6" s="174" t="s">
        <v>859</v>
      </c>
      <c r="B6" s="177">
        <v>2290.7407407407409</v>
      </c>
      <c r="C6" s="177">
        <v>1762.5000000000002</v>
      </c>
      <c r="D6" s="177">
        <v>1587.5000000000002</v>
      </c>
    </row>
    <row r="7" spans="1:4">
      <c r="A7" s="174" t="s">
        <v>839</v>
      </c>
      <c r="B7" s="177">
        <v>44.298629337999408</v>
      </c>
      <c r="C7" s="177">
        <v>11.023622047244093</v>
      </c>
      <c r="D7" s="178" t="s">
        <v>885</v>
      </c>
    </row>
    <row r="8" spans="1:4">
      <c r="A8" s="174" t="s">
        <v>856</v>
      </c>
      <c r="B8" s="179">
        <v>11.7</v>
      </c>
      <c r="C8" s="179">
        <v>5.9</v>
      </c>
      <c r="D8" s="179">
        <v>2.7</v>
      </c>
    </row>
    <row r="9" spans="1:4">
      <c r="A9" s="174" t="s">
        <v>857</v>
      </c>
      <c r="B9" s="177">
        <v>2222.2800000000002</v>
      </c>
      <c r="C9" s="177">
        <v>2129.6849999999999</v>
      </c>
      <c r="D9" s="177">
        <v>1587.5000000000002</v>
      </c>
    </row>
    <row r="10" spans="1:4">
      <c r="A10" s="174" t="s">
        <v>839</v>
      </c>
      <c r="B10" s="177">
        <v>31.340425531914907</v>
      </c>
      <c r="C10" s="177">
        <v>25.86790780141844</v>
      </c>
      <c r="D10" s="178" t="s">
        <v>885</v>
      </c>
    </row>
    <row r="11" spans="1:4">
      <c r="A11" s="174" t="s">
        <v>856</v>
      </c>
      <c r="B11" s="176">
        <v>15.8</v>
      </c>
      <c r="C11" s="176">
        <v>10.6</v>
      </c>
      <c r="D11" s="176">
        <v>4.8</v>
      </c>
    </row>
    <row r="12" spans="1:4">
      <c r="A12" s="174" t="s">
        <v>862</v>
      </c>
      <c r="B12" s="179">
        <v>38.114754098360656</v>
      </c>
      <c r="C12" s="179">
        <v>39.271255060728741</v>
      </c>
      <c r="D12" s="179">
        <v>36.820083682008367</v>
      </c>
    </row>
    <row r="13" spans="1:4">
      <c r="A13" s="174" t="s">
        <v>884</v>
      </c>
      <c r="B13" s="179">
        <v>137</v>
      </c>
      <c r="C13" s="179">
        <v>141</v>
      </c>
      <c r="D13" s="179">
        <v>129</v>
      </c>
    </row>
    <row r="14" spans="1:4">
      <c r="A14" s="174" t="s">
        <v>867</v>
      </c>
      <c r="B14" s="177">
        <v>67</v>
      </c>
      <c r="C14" s="177">
        <v>53</v>
      </c>
      <c r="D14" s="177">
        <v>51</v>
      </c>
    </row>
    <row r="15" spans="1:4">
      <c r="A15" s="174" t="s">
        <v>871</v>
      </c>
      <c r="B15" s="176">
        <v>2.4</v>
      </c>
      <c r="C15" s="176">
        <v>2.6</v>
      </c>
      <c r="D15" s="176">
        <v>2.9</v>
      </c>
    </row>
    <row r="16" spans="1:4">
      <c r="A16" s="174" t="s">
        <v>833</v>
      </c>
      <c r="B16" s="176">
        <v>23.9</v>
      </c>
      <c r="C16" s="176">
        <v>23.9</v>
      </c>
      <c r="D16" s="176">
        <v>24.3</v>
      </c>
    </row>
    <row r="17" spans="1:4">
      <c r="A17" s="174" t="s">
        <v>834</v>
      </c>
      <c r="B17" s="176">
        <v>80</v>
      </c>
      <c r="C17" s="176">
        <v>80</v>
      </c>
      <c r="D17" s="176">
        <v>79</v>
      </c>
    </row>
    <row r="18" spans="1:4">
      <c r="A18" s="174" t="s">
        <v>886</v>
      </c>
      <c r="B18" s="176">
        <v>5.3</v>
      </c>
      <c r="C18" s="176">
        <v>5.8</v>
      </c>
      <c r="D18" s="176">
        <v>4.5999999999999996</v>
      </c>
    </row>
    <row r="19" spans="1:4">
      <c r="A19" s="174" t="s">
        <v>836</v>
      </c>
      <c r="B19" s="176">
        <v>22.6</v>
      </c>
      <c r="C19" s="176">
        <v>24.1</v>
      </c>
      <c r="D19" s="176">
        <v>27</v>
      </c>
    </row>
    <row r="20" spans="1:4">
      <c r="A20" s="174" t="s">
        <v>837</v>
      </c>
      <c r="B20" s="176">
        <v>5.7</v>
      </c>
      <c r="C20" s="176">
        <v>5.9</v>
      </c>
      <c r="D20" s="176">
        <v>5.7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116"/>
  <sheetViews>
    <sheetView view="pageBreakPreview" topLeftCell="A25" zoomScale="30" zoomScaleSheetLayoutView="30" workbookViewId="0">
      <selection activeCell="N9" sqref="N9"/>
    </sheetView>
  </sheetViews>
  <sheetFormatPr defaultRowHeight="15"/>
  <cols>
    <col min="2" max="2" width="46.140625" bestFit="1" customWidth="1"/>
    <col min="3" max="3" width="13.7109375" customWidth="1"/>
    <col min="4" max="4" width="46.140625" bestFit="1" customWidth="1"/>
    <col min="5" max="5" width="11.7109375" customWidth="1"/>
    <col min="6" max="6" width="46.140625" bestFit="1" customWidth="1"/>
  </cols>
  <sheetData>
    <row r="2" spans="2:6" ht="15.75" thickBot="1"/>
    <row r="3" spans="2:6" s="12" customFormat="1" ht="24" thickTop="1">
      <c r="B3" s="10" t="s">
        <v>49</v>
      </c>
      <c r="C3" s="11"/>
      <c r="D3" s="10" t="s">
        <v>49</v>
      </c>
      <c r="E3" s="11"/>
      <c r="F3" s="10" t="s">
        <v>49</v>
      </c>
    </row>
    <row r="4" spans="2:6" ht="33">
      <c r="B4" s="3" t="s">
        <v>1</v>
      </c>
      <c r="C4" s="1"/>
      <c r="D4" s="3" t="s">
        <v>1</v>
      </c>
      <c r="E4" s="1"/>
      <c r="F4" s="3" t="s">
        <v>1</v>
      </c>
    </row>
    <row r="5" spans="2:6" ht="33">
      <c r="B5" s="3" t="s">
        <v>50</v>
      </c>
      <c r="C5" s="1"/>
      <c r="D5" s="3" t="s">
        <v>50</v>
      </c>
      <c r="E5" s="1"/>
      <c r="F5" s="3" t="s">
        <v>50</v>
      </c>
    </row>
    <row r="6" spans="2:6" ht="33">
      <c r="B6" s="3" t="s">
        <v>51</v>
      </c>
      <c r="C6" s="1"/>
      <c r="D6" s="3" t="s">
        <v>52</v>
      </c>
      <c r="E6" s="1"/>
      <c r="F6" s="3" t="s">
        <v>53</v>
      </c>
    </row>
    <row r="7" spans="2:6" ht="33">
      <c r="B7" s="13" t="s">
        <v>105</v>
      </c>
      <c r="C7" s="1"/>
      <c r="D7" s="13" t="s">
        <v>106</v>
      </c>
      <c r="E7" s="1"/>
      <c r="F7" s="13" t="s">
        <v>107</v>
      </c>
    </row>
    <row r="8" spans="2:6" ht="33.75" thickBot="1">
      <c r="B8" s="14" t="s">
        <v>54</v>
      </c>
      <c r="C8" s="1"/>
      <c r="D8" s="14" t="s">
        <v>55</v>
      </c>
      <c r="E8" s="1"/>
      <c r="F8" s="14" t="s">
        <v>56</v>
      </c>
    </row>
    <row r="9" spans="2:6" ht="53.25" customHeight="1" thickTop="1" thickBot="1">
      <c r="B9" s="1"/>
      <c r="C9" s="1"/>
      <c r="D9" s="1"/>
      <c r="E9" s="1"/>
      <c r="F9" s="1"/>
    </row>
    <row r="10" spans="2:6" s="12" customFormat="1" ht="24" thickTop="1">
      <c r="B10" s="10" t="s">
        <v>49</v>
      </c>
      <c r="C10" s="11"/>
      <c r="D10" s="10" t="s">
        <v>49</v>
      </c>
      <c r="E10" s="11"/>
      <c r="F10" s="10" t="s">
        <v>49</v>
      </c>
    </row>
    <row r="11" spans="2:6" ht="33">
      <c r="B11" s="3" t="s">
        <v>1</v>
      </c>
      <c r="C11" s="1"/>
      <c r="D11" s="3" t="s">
        <v>1</v>
      </c>
      <c r="E11" s="1"/>
      <c r="F11" s="3" t="s">
        <v>1</v>
      </c>
    </row>
    <row r="12" spans="2:6" ht="33">
      <c r="B12" s="3" t="s">
        <v>50</v>
      </c>
      <c r="C12" s="1"/>
      <c r="D12" s="3" t="s">
        <v>50</v>
      </c>
      <c r="E12" s="1"/>
      <c r="F12" s="3" t="s">
        <v>50</v>
      </c>
    </row>
    <row r="13" spans="2:6" ht="33">
      <c r="B13" s="3" t="s">
        <v>57</v>
      </c>
      <c r="C13" s="1"/>
      <c r="D13" s="3" t="s">
        <v>58</v>
      </c>
      <c r="E13" s="1"/>
      <c r="F13" s="3" t="s">
        <v>59</v>
      </c>
    </row>
    <row r="14" spans="2:6" ht="33">
      <c r="B14" s="13" t="s">
        <v>108</v>
      </c>
      <c r="C14" s="1"/>
      <c r="D14" s="13" t="s">
        <v>109</v>
      </c>
      <c r="E14" s="1"/>
      <c r="F14" s="13" t="s">
        <v>110</v>
      </c>
    </row>
    <row r="15" spans="2:6" ht="33.75" thickBot="1">
      <c r="B15" s="14" t="s">
        <v>61</v>
      </c>
      <c r="C15" s="1"/>
      <c r="D15" s="14" t="s">
        <v>62</v>
      </c>
      <c r="E15" s="1"/>
      <c r="F15" s="14" t="s">
        <v>63</v>
      </c>
    </row>
    <row r="16" spans="2:6" ht="34.5" thickTop="1" thickBot="1">
      <c r="B16" s="1"/>
      <c r="C16" s="1"/>
      <c r="D16" s="1"/>
      <c r="E16" s="1"/>
      <c r="F16" s="1"/>
    </row>
    <row r="17" spans="2:6" s="12" customFormat="1" ht="24" thickTop="1">
      <c r="B17" s="10" t="s">
        <v>49</v>
      </c>
      <c r="C17" s="11"/>
      <c r="D17" s="10" t="s">
        <v>49</v>
      </c>
      <c r="E17" s="11"/>
      <c r="F17" s="10" t="s">
        <v>49</v>
      </c>
    </row>
    <row r="18" spans="2:6" ht="33">
      <c r="B18" s="3" t="s">
        <v>1</v>
      </c>
      <c r="C18" s="1"/>
      <c r="D18" s="3" t="s">
        <v>1</v>
      </c>
      <c r="E18" s="1"/>
      <c r="F18" s="3" t="s">
        <v>1</v>
      </c>
    </row>
    <row r="19" spans="2:6" ht="33">
      <c r="B19" s="3" t="s">
        <v>50</v>
      </c>
      <c r="C19" s="1"/>
      <c r="D19" s="3" t="s">
        <v>50</v>
      </c>
      <c r="E19" s="1"/>
      <c r="F19" s="3" t="s">
        <v>50</v>
      </c>
    </row>
    <row r="20" spans="2:6" ht="33">
      <c r="B20" s="3" t="s">
        <v>64</v>
      </c>
      <c r="C20" s="1"/>
      <c r="D20" s="3" t="s">
        <v>65</v>
      </c>
      <c r="E20" s="1"/>
      <c r="F20" s="3" t="s">
        <v>66</v>
      </c>
    </row>
    <row r="21" spans="2:6" ht="33">
      <c r="B21" s="13" t="s">
        <v>111</v>
      </c>
      <c r="C21" s="1"/>
      <c r="D21" s="13" t="s">
        <v>112</v>
      </c>
      <c r="E21" s="1"/>
      <c r="F21" s="13" t="s">
        <v>113</v>
      </c>
    </row>
    <row r="22" spans="2:6" ht="33.75" thickBot="1">
      <c r="B22" s="14" t="s">
        <v>67</v>
      </c>
      <c r="C22" s="1"/>
      <c r="D22" s="14" t="s">
        <v>68</v>
      </c>
      <c r="E22" s="1"/>
      <c r="F22" s="14" t="s">
        <v>69</v>
      </c>
    </row>
    <row r="23" spans="2:6" ht="77.25" customHeight="1" thickTop="1" thickBot="1">
      <c r="B23" s="1"/>
      <c r="C23" s="1"/>
      <c r="D23" s="1"/>
      <c r="E23" s="1"/>
      <c r="F23" s="1"/>
    </row>
    <row r="24" spans="2:6" s="12" customFormat="1" ht="24" thickTop="1">
      <c r="B24" s="10" t="s">
        <v>49</v>
      </c>
      <c r="C24" s="11"/>
      <c r="D24" s="10" t="s">
        <v>49</v>
      </c>
      <c r="E24" s="11"/>
      <c r="F24" s="10" t="s">
        <v>49</v>
      </c>
    </row>
    <row r="25" spans="2:6" ht="33">
      <c r="B25" s="3" t="s">
        <v>1</v>
      </c>
      <c r="C25" s="1"/>
      <c r="D25" s="3" t="s">
        <v>1</v>
      </c>
      <c r="E25" s="1"/>
      <c r="F25" s="3" t="s">
        <v>1</v>
      </c>
    </row>
    <row r="26" spans="2:6" ht="33">
      <c r="B26" s="3" t="s">
        <v>50</v>
      </c>
      <c r="C26" s="1"/>
      <c r="D26" s="3" t="s">
        <v>50</v>
      </c>
      <c r="E26" s="1"/>
      <c r="F26" s="3" t="s">
        <v>50</v>
      </c>
    </row>
    <row r="27" spans="2:6" ht="33">
      <c r="B27" s="3" t="s">
        <v>70</v>
      </c>
      <c r="C27" s="1"/>
      <c r="D27" s="3" t="s">
        <v>71</v>
      </c>
      <c r="E27" s="1"/>
      <c r="F27" s="3" t="s">
        <v>72</v>
      </c>
    </row>
    <row r="28" spans="2:6" ht="33">
      <c r="B28" s="13" t="s">
        <v>114</v>
      </c>
      <c r="C28" s="1"/>
      <c r="D28" s="13" t="s">
        <v>115</v>
      </c>
      <c r="E28" s="1"/>
      <c r="F28" s="13" t="s">
        <v>116</v>
      </c>
    </row>
    <row r="29" spans="2:6" ht="33.75" thickBot="1">
      <c r="B29" s="14" t="s">
        <v>73</v>
      </c>
      <c r="C29" s="1"/>
      <c r="D29" s="14" t="s">
        <v>74</v>
      </c>
      <c r="E29" s="1"/>
      <c r="F29" s="14" t="s">
        <v>75</v>
      </c>
    </row>
    <row r="30" spans="2:6" ht="34.5" thickTop="1" thickBot="1">
      <c r="B30" s="1"/>
      <c r="C30" s="1"/>
      <c r="D30" s="1"/>
      <c r="E30" s="1"/>
      <c r="F30" s="1"/>
    </row>
    <row r="31" spans="2:6" s="12" customFormat="1" ht="24" thickTop="1">
      <c r="B31" s="10" t="s">
        <v>49</v>
      </c>
      <c r="C31" s="11"/>
      <c r="D31" s="10" t="s">
        <v>49</v>
      </c>
      <c r="E31" s="11"/>
      <c r="F31" s="10" t="s">
        <v>49</v>
      </c>
    </row>
    <row r="32" spans="2:6" ht="33">
      <c r="B32" s="3" t="s">
        <v>1</v>
      </c>
      <c r="C32" s="1"/>
      <c r="D32" s="3" t="s">
        <v>1</v>
      </c>
      <c r="E32" s="1"/>
      <c r="F32" s="3" t="s">
        <v>1</v>
      </c>
    </row>
    <row r="33" spans="2:6" ht="33">
      <c r="B33" s="3" t="s">
        <v>50</v>
      </c>
      <c r="C33" s="1"/>
      <c r="D33" s="3" t="s">
        <v>50</v>
      </c>
      <c r="E33" s="1"/>
      <c r="F33" s="3" t="s">
        <v>50</v>
      </c>
    </row>
    <row r="34" spans="2:6" ht="33">
      <c r="B34" s="3" t="s">
        <v>76</v>
      </c>
      <c r="C34" s="1"/>
      <c r="D34" s="3" t="s">
        <v>77</v>
      </c>
      <c r="E34" s="1"/>
      <c r="F34" s="3" t="s">
        <v>78</v>
      </c>
    </row>
    <row r="35" spans="2:6" ht="33">
      <c r="B35" s="13" t="s">
        <v>117</v>
      </c>
      <c r="C35" s="1"/>
      <c r="D35" s="13" t="s">
        <v>118</v>
      </c>
      <c r="E35" s="1"/>
      <c r="F35" s="13" t="s">
        <v>119</v>
      </c>
    </row>
    <row r="36" spans="2:6" ht="33.75" thickBot="1">
      <c r="B36" s="14" t="s">
        <v>79</v>
      </c>
      <c r="C36" s="1"/>
      <c r="D36" s="14" t="s">
        <v>80</v>
      </c>
      <c r="E36" s="1"/>
      <c r="F36" s="14" t="s">
        <v>81</v>
      </c>
    </row>
    <row r="37" spans="2:6" ht="75.75" customHeight="1" thickTop="1" thickBot="1">
      <c r="B37" s="1"/>
      <c r="C37" s="1"/>
      <c r="D37" s="1"/>
      <c r="E37" s="1"/>
      <c r="F37" s="1"/>
    </row>
    <row r="38" spans="2:6" s="12" customFormat="1" ht="24" thickTop="1">
      <c r="B38" s="10" t="s">
        <v>49</v>
      </c>
      <c r="C38" s="11"/>
      <c r="D38" s="10" t="s">
        <v>49</v>
      </c>
      <c r="E38" s="11"/>
      <c r="F38" s="10" t="s">
        <v>49</v>
      </c>
    </row>
    <row r="39" spans="2:6" ht="33">
      <c r="B39" s="3" t="s">
        <v>1</v>
      </c>
      <c r="C39" s="1"/>
      <c r="D39" s="3" t="s">
        <v>1</v>
      </c>
      <c r="E39" s="1"/>
      <c r="F39" s="3" t="s">
        <v>1</v>
      </c>
    </row>
    <row r="40" spans="2:6" ht="33">
      <c r="B40" s="3" t="s">
        <v>50</v>
      </c>
      <c r="C40" s="1"/>
      <c r="D40" s="3" t="s">
        <v>82</v>
      </c>
      <c r="E40" s="1"/>
      <c r="F40" s="3" t="s">
        <v>82</v>
      </c>
    </row>
    <row r="41" spans="2:6" ht="33">
      <c r="B41" s="3" t="s">
        <v>83</v>
      </c>
      <c r="C41" s="1"/>
      <c r="D41" s="3" t="s">
        <v>84</v>
      </c>
      <c r="E41" s="1"/>
      <c r="F41" s="3" t="s">
        <v>85</v>
      </c>
    </row>
    <row r="42" spans="2:6" ht="33">
      <c r="B42" s="13" t="s">
        <v>103</v>
      </c>
      <c r="C42" s="1"/>
      <c r="D42" s="13" t="s">
        <v>120</v>
      </c>
      <c r="E42" s="1"/>
      <c r="F42" s="13" t="s">
        <v>121</v>
      </c>
    </row>
    <row r="43" spans="2:6" ht="33.75" thickBot="1">
      <c r="B43" s="14" t="s">
        <v>86</v>
      </c>
      <c r="C43" s="1"/>
      <c r="D43" s="14" t="s">
        <v>54</v>
      </c>
      <c r="E43" s="1"/>
      <c r="F43" s="14" t="s">
        <v>55</v>
      </c>
    </row>
    <row r="44" spans="2:6" ht="34.5" thickTop="1" thickBot="1">
      <c r="B44" s="1"/>
      <c r="C44" s="1"/>
      <c r="D44" s="1"/>
      <c r="E44" s="1"/>
      <c r="F44" s="1"/>
    </row>
    <row r="45" spans="2:6" s="12" customFormat="1" ht="24" thickTop="1">
      <c r="B45" s="10" t="s">
        <v>49</v>
      </c>
      <c r="C45" s="11"/>
      <c r="D45" s="10" t="s">
        <v>49</v>
      </c>
      <c r="E45" s="11"/>
      <c r="F45" s="10" t="s">
        <v>49</v>
      </c>
    </row>
    <row r="46" spans="2:6" ht="33">
      <c r="B46" s="3" t="s">
        <v>1</v>
      </c>
      <c r="C46" s="1"/>
      <c r="D46" s="3" t="s">
        <v>1</v>
      </c>
      <c r="E46" s="1"/>
      <c r="F46" s="3" t="s">
        <v>1</v>
      </c>
    </row>
    <row r="47" spans="2:6" ht="33">
      <c r="B47" s="3" t="s">
        <v>82</v>
      </c>
      <c r="C47" s="1"/>
      <c r="D47" s="3" t="s">
        <v>82</v>
      </c>
      <c r="E47" s="1"/>
      <c r="F47" s="3" t="s">
        <v>82</v>
      </c>
    </row>
    <row r="48" spans="2:6" ht="33">
      <c r="B48" s="3" t="s">
        <v>87</v>
      </c>
      <c r="C48" s="1"/>
      <c r="D48" s="3" t="s">
        <v>88</v>
      </c>
      <c r="E48" s="1"/>
      <c r="F48" s="3" t="s">
        <v>89</v>
      </c>
    </row>
    <row r="49" spans="2:9" ht="33">
      <c r="B49" s="13" t="s">
        <v>122</v>
      </c>
      <c r="C49" s="1"/>
      <c r="D49" s="13" t="s">
        <v>123</v>
      </c>
      <c r="E49" s="1"/>
      <c r="F49" s="13" t="s">
        <v>124</v>
      </c>
    </row>
    <row r="50" spans="2:9" ht="33.75" thickBot="1">
      <c r="B50" s="14" t="s">
        <v>56</v>
      </c>
      <c r="C50" s="1"/>
      <c r="D50" s="14" t="s">
        <v>61</v>
      </c>
      <c r="E50" s="1"/>
      <c r="F50" s="14" t="s">
        <v>62</v>
      </c>
    </row>
    <row r="51" spans="2:9" ht="57" customHeight="1" thickTop="1" thickBot="1">
      <c r="B51" s="1"/>
      <c r="C51" s="1"/>
      <c r="D51" s="1"/>
      <c r="E51" s="1"/>
      <c r="F51" s="1"/>
    </row>
    <row r="52" spans="2:9" s="12" customFormat="1" ht="24" thickTop="1">
      <c r="B52" s="10" t="s">
        <v>49</v>
      </c>
      <c r="C52" s="11"/>
      <c r="D52" s="10" t="s">
        <v>49</v>
      </c>
      <c r="E52" s="11"/>
      <c r="F52" s="10" t="s">
        <v>49</v>
      </c>
    </row>
    <row r="53" spans="2:9" ht="33">
      <c r="B53" s="3" t="s">
        <v>1</v>
      </c>
      <c r="C53" s="1"/>
      <c r="D53" s="3" t="s">
        <v>1</v>
      </c>
      <c r="E53" s="1"/>
      <c r="F53" s="3" t="s">
        <v>1</v>
      </c>
    </row>
    <row r="54" spans="2:9" ht="33">
      <c r="B54" s="3" t="s">
        <v>82</v>
      </c>
      <c r="C54" s="1"/>
      <c r="D54" s="3" t="s">
        <v>82</v>
      </c>
      <c r="E54" s="1"/>
      <c r="F54" s="3" t="s">
        <v>82</v>
      </c>
    </row>
    <row r="55" spans="2:9" ht="33">
      <c r="B55" s="3" t="s">
        <v>90</v>
      </c>
      <c r="C55" s="1"/>
      <c r="D55" s="3" t="s">
        <v>91</v>
      </c>
      <c r="E55" s="1"/>
      <c r="F55" s="3" t="s">
        <v>92</v>
      </c>
    </row>
    <row r="56" spans="2:9" ht="33">
      <c r="B56" s="13" t="s">
        <v>125</v>
      </c>
      <c r="C56" s="1"/>
      <c r="D56" s="13" t="s">
        <v>126</v>
      </c>
      <c r="E56" s="1"/>
      <c r="F56" s="13" t="s">
        <v>127</v>
      </c>
    </row>
    <row r="57" spans="2:9" ht="33.75" thickBot="1">
      <c r="B57" s="14" t="s">
        <v>63</v>
      </c>
      <c r="C57" s="1"/>
      <c r="D57" s="14" t="s">
        <v>67</v>
      </c>
      <c r="E57" s="1"/>
      <c r="F57" s="14" t="s">
        <v>68</v>
      </c>
    </row>
    <row r="58" spans="2:9" ht="33.75" thickTop="1">
      <c r="B58" s="1"/>
      <c r="C58" s="1"/>
      <c r="D58" s="1"/>
      <c r="E58" s="1"/>
      <c r="F58" s="1"/>
      <c r="I58" t="s">
        <v>93</v>
      </c>
    </row>
    <row r="59" spans="2:9" ht="33.75" thickBot="1">
      <c r="B59" s="1"/>
      <c r="C59" s="1"/>
      <c r="D59" s="1"/>
      <c r="E59" s="1"/>
      <c r="F59" s="1"/>
    </row>
    <row r="60" spans="2:9" s="12" customFormat="1" ht="24" thickTop="1">
      <c r="B60" s="10" t="s">
        <v>49</v>
      </c>
      <c r="C60" s="11"/>
      <c r="D60" s="10" t="s">
        <v>49</v>
      </c>
      <c r="E60" s="11"/>
      <c r="F60" s="10" t="s">
        <v>49</v>
      </c>
    </row>
    <row r="61" spans="2:9" ht="33">
      <c r="B61" s="3" t="s">
        <v>1</v>
      </c>
      <c r="C61" s="1"/>
      <c r="D61" s="3" t="s">
        <v>1</v>
      </c>
      <c r="E61" s="1"/>
      <c r="F61" s="3" t="s">
        <v>1</v>
      </c>
    </row>
    <row r="62" spans="2:9" ht="33">
      <c r="B62" s="3" t="s">
        <v>82</v>
      </c>
      <c r="C62" s="1"/>
      <c r="D62" s="3" t="s">
        <v>94</v>
      </c>
      <c r="E62" s="1"/>
      <c r="F62" s="3" t="s">
        <v>82</v>
      </c>
    </row>
    <row r="63" spans="2:9" ht="33">
      <c r="B63" s="3" t="s">
        <v>95</v>
      </c>
      <c r="C63" s="1"/>
      <c r="D63" s="3" t="s">
        <v>96</v>
      </c>
      <c r="E63" s="1"/>
      <c r="F63" s="3" t="s">
        <v>97</v>
      </c>
    </row>
    <row r="64" spans="2:9" ht="33">
      <c r="B64" s="13" t="s">
        <v>128</v>
      </c>
      <c r="C64" s="1"/>
      <c r="D64" s="13" t="s">
        <v>129</v>
      </c>
      <c r="E64" s="1"/>
      <c r="F64" s="13" t="s">
        <v>130</v>
      </c>
    </row>
    <row r="65" spans="2:6" ht="33.75" thickBot="1">
      <c r="B65" s="14" t="s">
        <v>69</v>
      </c>
      <c r="C65" s="1"/>
      <c r="D65" s="14" t="s">
        <v>73</v>
      </c>
      <c r="E65" s="1"/>
      <c r="F65" s="14" t="s">
        <v>74</v>
      </c>
    </row>
    <row r="66" spans="2:6" ht="64.5" customHeight="1" thickTop="1" thickBot="1">
      <c r="B66" s="1"/>
      <c r="C66" s="1"/>
      <c r="D66" s="1"/>
      <c r="E66" s="1"/>
      <c r="F66" s="1"/>
    </row>
    <row r="67" spans="2:6" s="12" customFormat="1" ht="24" thickTop="1">
      <c r="B67" s="10" t="s">
        <v>49</v>
      </c>
      <c r="C67" s="11"/>
      <c r="D67" s="10" t="s">
        <v>49</v>
      </c>
      <c r="E67" s="11"/>
      <c r="F67" s="10" t="s">
        <v>49</v>
      </c>
    </row>
    <row r="68" spans="2:6" ht="33">
      <c r="B68" s="3" t="s">
        <v>1</v>
      </c>
      <c r="C68" s="1"/>
      <c r="D68" s="3" t="s">
        <v>1</v>
      </c>
      <c r="E68" s="1"/>
      <c r="F68" s="3" t="s">
        <v>1</v>
      </c>
    </row>
    <row r="69" spans="2:6" ht="33">
      <c r="B69" s="3" t="s">
        <v>82</v>
      </c>
      <c r="C69" s="1"/>
      <c r="D69" s="3" t="s">
        <v>82</v>
      </c>
      <c r="E69" s="1"/>
      <c r="F69" s="3" t="s">
        <v>82</v>
      </c>
    </row>
    <row r="70" spans="2:6" ht="33">
      <c r="B70" s="3" t="s">
        <v>98</v>
      </c>
      <c r="C70" s="1"/>
      <c r="D70" s="3" t="s">
        <v>99</v>
      </c>
      <c r="E70" s="1"/>
      <c r="F70" s="3" t="s">
        <v>100</v>
      </c>
    </row>
    <row r="71" spans="2:6" ht="33">
      <c r="B71" s="13" t="s">
        <v>131</v>
      </c>
      <c r="C71" s="1"/>
      <c r="D71" s="13" t="s">
        <v>132</v>
      </c>
      <c r="E71" s="1"/>
      <c r="F71" s="13" t="s">
        <v>133</v>
      </c>
    </row>
    <row r="72" spans="2:6" ht="33.75" thickBot="1">
      <c r="B72" s="14" t="s">
        <v>75</v>
      </c>
      <c r="C72" s="1"/>
      <c r="D72" s="14" t="s">
        <v>79</v>
      </c>
      <c r="E72" s="1"/>
      <c r="F72" s="14" t="s">
        <v>80</v>
      </c>
    </row>
    <row r="73" spans="2:6" ht="34.5" thickTop="1" thickBot="1">
      <c r="B73" s="1"/>
      <c r="C73" s="1"/>
      <c r="D73" s="1"/>
      <c r="E73" s="1"/>
      <c r="F73" s="1"/>
    </row>
    <row r="74" spans="2:6" s="12" customFormat="1" ht="24" thickTop="1">
      <c r="B74" s="10" t="s">
        <v>49</v>
      </c>
      <c r="C74" s="11"/>
      <c r="D74" s="10" t="s">
        <v>49</v>
      </c>
      <c r="E74" s="11"/>
      <c r="F74" s="10"/>
    </row>
    <row r="75" spans="2:6" ht="33">
      <c r="B75" s="3" t="s">
        <v>1</v>
      </c>
      <c r="C75" s="1"/>
      <c r="D75" s="3" t="s">
        <v>1</v>
      </c>
      <c r="E75" s="1"/>
      <c r="F75" s="3"/>
    </row>
    <row r="76" spans="2:6" ht="33">
      <c r="B76" s="3" t="s">
        <v>82</v>
      </c>
      <c r="C76" s="1"/>
      <c r="D76" s="3" t="s">
        <v>82</v>
      </c>
      <c r="E76" s="1"/>
      <c r="F76" s="3"/>
    </row>
    <row r="77" spans="2:6" ht="33">
      <c r="B77" s="3" t="s">
        <v>101</v>
      </c>
      <c r="C77" s="1"/>
      <c r="D77" s="3" t="s">
        <v>102</v>
      </c>
      <c r="E77" s="1"/>
      <c r="F77" s="3"/>
    </row>
    <row r="78" spans="2:6" ht="33">
      <c r="B78" s="13" t="s">
        <v>134</v>
      </c>
      <c r="C78" s="1"/>
      <c r="D78" s="13" t="s">
        <v>60</v>
      </c>
      <c r="E78" s="1"/>
      <c r="F78" s="13"/>
    </row>
    <row r="79" spans="2:6" ht="33.75" thickBot="1">
      <c r="B79" s="14" t="s">
        <v>81</v>
      </c>
      <c r="C79" s="1"/>
      <c r="D79" s="14" t="s">
        <v>86</v>
      </c>
      <c r="E79" s="1"/>
      <c r="F79" s="14"/>
    </row>
    <row r="80" spans="2:6" ht="34.5" thickTop="1" thickBot="1">
      <c r="B80" s="1"/>
      <c r="C80" s="1"/>
      <c r="D80" s="1"/>
      <c r="E80" s="1"/>
      <c r="F80" s="1"/>
    </row>
    <row r="81" spans="2:6" ht="33.75" thickTop="1">
      <c r="B81" s="2"/>
      <c r="C81" s="1"/>
      <c r="D81" s="2"/>
      <c r="E81" s="1"/>
      <c r="F81" s="2"/>
    </row>
    <row r="82" spans="2:6" ht="33">
      <c r="B82" s="3"/>
      <c r="C82" s="1"/>
      <c r="D82" s="3"/>
      <c r="E82" s="1"/>
      <c r="F82" s="3"/>
    </row>
    <row r="83" spans="2:6" ht="33">
      <c r="B83" s="3"/>
      <c r="C83" s="1"/>
      <c r="D83" s="3"/>
      <c r="E83" s="1"/>
      <c r="F83" s="3"/>
    </row>
    <row r="84" spans="2:6" ht="33">
      <c r="B84" s="3"/>
      <c r="C84" s="1"/>
      <c r="D84" s="3"/>
      <c r="E84" s="1"/>
      <c r="F84" s="3"/>
    </row>
    <row r="85" spans="2:6" ht="33">
      <c r="B85" s="13"/>
      <c r="C85" s="1"/>
      <c r="D85" s="13"/>
      <c r="E85" s="1"/>
      <c r="F85" s="13"/>
    </row>
    <row r="86" spans="2:6" ht="33.75" thickBot="1">
      <c r="B86" s="14"/>
      <c r="C86" s="1"/>
      <c r="D86" s="14"/>
      <c r="E86" s="1"/>
      <c r="F86" s="14"/>
    </row>
    <row r="87" spans="2:6" ht="33.75" thickTop="1">
      <c r="B87" s="1"/>
      <c r="C87" s="1"/>
      <c r="D87" s="1"/>
      <c r="E87" s="1"/>
      <c r="F87" s="9"/>
    </row>
    <row r="88" spans="2:6" ht="33.75" thickBot="1">
      <c r="B88" s="1"/>
      <c r="C88" s="1"/>
      <c r="D88" s="1"/>
      <c r="E88" s="1"/>
      <c r="F88" s="1"/>
    </row>
    <row r="89" spans="2:6" ht="33.75" thickTop="1">
      <c r="B89" s="2"/>
      <c r="C89" s="1"/>
      <c r="D89" s="2"/>
      <c r="E89" s="1"/>
      <c r="F89" s="2"/>
    </row>
    <row r="90" spans="2:6" ht="33">
      <c r="B90" s="3"/>
      <c r="C90" s="1"/>
      <c r="D90" s="3"/>
      <c r="E90" s="1"/>
      <c r="F90" s="3"/>
    </row>
    <row r="91" spans="2:6" ht="33">
      <c r="B91" s="3"/>
      <c r="C91" s="1"/>
      <c r="D91" s="3"/>
      <c r="E91" s="1"/>
      <c r="F91" s="3"/>
    </row>
    <row r="92" spans="2:6" ht="33">
      <c r="B92" s="3"/>
      <c r="C92" s="1"/>
      <c r="D92" s="3"/>
      <c r="E92" s="1"/>
      <c r="F92" s="3"/>
    </row>
    <row r="93" spans="2:6" ht="33">
      <c r="B93" s="13"/>
      <c r="C93" s="1"/>
      <c r="D93" s="13"/>
      <c r="E93" s="1"/>
      <c r="F93" s="13"/>
    </row>
    <row r="94" spans="2:6" ht="33.75" thickBot="1">
      <c r="B94" s="14"/>
      <c r="C94" s="1"/>
      <c r="D94" s="14"/>
      <c r="E94" s="1"/>
      <c r="F94" s="14"/>
    </row>
    <row r="95" spans="2:6" ht="34.5" thickTop="1" thickBot="1">
      <c r="B95" s="1"/>
      <c r="C95" s="1"/>
      <c r="D95" s="1"/>
      <c r="E95" s="1"/>
      <c r="F95" s="1"/>
    </row>
    <row r="96" spans="2:6" ht="33.75" thickTop="1">
      <c r="B96" s="2"/>
      <c r="C96" s="1"/>
      <c r="D96" s="2"/>
      <c r="E96" s="1"/>
      <c r="F96" s="2"/>
    </row>
    <row r="97" spans="2:6" ht="33">
      <c r="B97" s="3"/>
      <c r="C97" s="1"/>
      <c r="D97" s="3"/>
      <c r="E97" s="1"/>
      <c r="F97" s="3"/>
    </row>
    <row r="98" spans="2:6" ht="33">
      <c r="B98" s="3"/>
      <c r="C98" s="1"/>
      <c r="D98" s="3"/>
      <c r="E98" s="1"/>
      <c r="F98" s="3"/>
    </row>
    <row r="99" spans="2:6" ht="33">
      <c r="B99" s="3"/>
      <c r="C99" s="1"/>
      <c r="D99" s="3"/>
      <c r="E99" s="1"/>
      <c r="F99" s="3"/>
    </row>
    <row r="100" spans="2:6" ht="33">
      <c r="B100" s="13"/>
      <c r="C100" s="1"/>
      <c r="D100" s="13"/>
      <c r="E100" s="1"/>
      <c r="F100" s="13"/>
    </row>
    <row r="101" spans="2:6" ht="33.75" thickBot="1">
      <c r="B101" s="14"/>
      <c r="C101" s="1"/>
      <c r="D101" s="14"/>
      <c r="E101" s="1"/>
      <c r="F101" s="14"/>
    </row>
    <row r="102" spans="2:6" ht="34.5" thickTop="1" thickBot="1">
      <c r="B102" s="1"/>
      <c r="C102" s="1"/>
      <c r="D102" s="1"/>
      <c r="E102" s="1"/>
      <c r="F102" s="1"/>
    </row>
    <row r="103" spans="2:6" ht="33.75" thickTop="1">
      <c r="B103" s="2"/>
      <c r="C103" s="1"/>
      <c r="D103" s="2"/>
      <c r="E103" s="1"/>
      <c r="F103" s="2"/>
    </row>
    <row r="104" spans="2:6" ht="33">
      <c r="B104" s="3"/>
      <c r="C104" s="1"/>
      <c r="D104" s="3"/>
      <c r="E104" s="1"/>
      <c r="F104" s="3"/>
    </row>
    <row r="105" spans="2:6" ht="33">
      <c r="B105" s="3"/>
      <c r="C105" s="1"/>
      <c r="D105" s="3"/>
      <c r="E105" s="1"/>
      <c r="F105" s="3"/>
    </row>
    <row r="106" spans="2:6" ht="33">
      <c r="B106" s="3"/>
      <c r="C106" s="1"/>
      <c r="D106" s="3"/>
      <c r="E106" s="1"/>
      <c r="F106" s="3"/>
    </row>
    <row r="107" spans="2:6" ht="33">
      <c r="B107" s="13"/>
      <c r="C107" s="1"/>
      <c r="D107" s="13"/>
      <c r="E107" s="1"/>
      <c r="F107" s="13"/>
    </row>
    <row r="108" spans="2:6" ht="33.75" thickBot="1">
      <c r="B108" s="14"/>
      <c r="C108" s="1"/>
      <c r="D108" s="14"/>
      <c r="E108" s="1"/>
      <c r="F108" s="14"/>
    </row>
    <row r="109" spans="2:6" ht="34.5" thickTop="1" thickBot="1">
      <c r="B109" s="1"/>
      <c r="C109" s="1"/>
      <c r="D109" s="1"/>
      <c r="E109" s="1"/>
      <c r="F109" s="1"/>
    </row>
    <row r="110" spans="2:6" ht="33.75" thickTop="1">
      <c r="B110" s="2"/>
      <c r="C110" s="1"/>
      <c r="D110" s="2"/>
      <c r="E110" s="1"/>
      <c r="F110" s="2"/>
    </row>
    <row r="111" spans="2:6" ht="33">
      <c r="B111" s="3"/>
      <c r="C111" s="1"/>
      <c r="D111" s="3"/>
      <c r="E111" s="1"/>
      <c r="F111" s="3"/>
    </row>
    <row r="112" spans="2:6" ht="33">
      <c r="B112" s="3"/>
      <c r="C112" s="1"/>
      <c r="D112" s="3"/>
      <c r="E112" s="1"/>
      <c r="F112" s="3"/>
    </row>
    <row r="113" spans="2:6" ht="33">
      <c r="B113" s="3"/>
      <c r="C113" s="1"/>
      <c r="D113" s="3"/>
      <c r="E113" s="1"/>
      <c r="F113" s="3"/>
    </row>
    <row r="114" spans="2:6" ht="33">
      <c r="B114" s="13"/>
      <c r="C114" s="1"/>
      <c r="D114" s="13"/>
      <c r="E114" s="1"/>
      <c r="F114" s="13"/>
    </row>
    <row r="115" spans="2:6" ht="33.75" thickBot="1">
      <c r="B115" s="14"/>
      <c r="C115" s="1"/>
      <c r="D115" s="14"/>
      <c r="E115" s="1"/>
      <c r="F115" s="14"/>
    </row>
    <row r="116" spans="2:6" ht="15.75" thickTop="1"/>
  </sheetData>
  <pageMargins left="0.25" right="0.25" top="0.75" bottom="0.75" header="0.3" footer="0.3"/>
  <pageSetup orientation="landscape" r:id="rId1"/>
  <rowBreaks count="4" manualBreakCount="4">
    <brk id="16" max="16383" man="1"/>
    <brk id="30" max="16383" man="1"/>
    <brk id="44" max="16383" man="1"/>
    <brk id="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21"/>
  <sheetViews>
    <sheetView zoomScale="80" zoomScaleNormal="80" workbookViewId="0">
      <selection sqref="A1:XFD1048576"/>
    </sheetView>
  </sheetViews>
  <sheetFormatPr defaultRowHeight="15"/>
  <cols>
    <col min="1" max="1" width="7.140625" customWidth="1"/>
    <col min="2" max="2" width="4.140625" style="24" bestFit="1" customWidth="1"/>
    <col min="3" max="3" width="11" style="24" bestFit="1" customWidth="1"/>
    <col min="4" max="4" width="4.140625" style="24" bestFit="1" customWidth="1"/>
    <col min="5" max="5" width="10.28515625" style="24" customWidth="1"/>
    <col min="6" max="6" width="4.28515625" style="24" customWidth="1"/>
    <col min="7" max="7" width="10.28515625" style="24" bestFit="1" customWidth="1"/>
    <col min="8" max="8" width="4.140625" style="24" bestFit="1" customWidth="1"/>
    <col min="9" max="9" width="10.28515625" style="24" bestFit="1" customWidth="1"/>
    <col min="10" max="10" width="4.140625" style="24" bestFit="1" customWidth="1"/>
    <col min="11" max="11" width="11" bestFit="1" customWidth="1"/>
    <col min="12" max="12" width="4.140625" bestFit="1" customWidth="1"/>
    <col min="13" max="13" width="10.28515625" bestFit="1" customWidth="1"/>
    <col min="14" max="14" width="2.7109375" bestFit="1" customWidth="1"/>
    <col min="15" max="15" width="10.28515625" bestFit="1" customWidth="1"/>
    <col min="16" max="16" width="2.7109375" bestFit="1" customWidth="1"/>
    <col min="17" max="17" width="10.28515625" bestFit="1" customWidth="1"/>
    <col min="19" max="19" width="4.7109375" customWidth="1"/>
    <col min="21" max="21" width="4.140625" customWidth="1"/>
    <col min="23" max="23" width="4" customWidth="1"/>
    <col min="25" max="25" width="3.28515625" customWidth="1"/>
  </cols>
  <sheetData>
    <row r="1" spans="1:18" ht="18.75">
      <c r="A1" s="181" t="s">
        <v>325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34"/>
      <c r="R1" s="36"/>
    </row>
    <row r="2" spans="1:18" ht="18.75">
      <c r="A2" s="37" t="s">
        <v>326</v>
      </c>
      <c r="B2" s="37"/>
      <c r="C2" s="37"/>
      <c r="D2" s="37"/>
      <c r="E2" s="38" t="s">
        <v>327</v>
      </c>
      <c r="F2" s="180" t="s">
        <v>328</v>
      </c>
      <c r="G2" s="180"/>
      <c r="H2" s="180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8.75">
      <c r="A3" s="37" t="s">
        <v>329</v>
      </c>
      <c r="B3" s="37"/>
      <c r="C3" s="37"/>
      <c r="D3" s="37"/>
      <c r="E3" s="38" t="s">
        <v>327</v>
      </c>
      <c r="F3" s="182">
        <v>42930</v>
      </c>
      <c r="G3" s="182"/>
      <c r="H3" s="182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18" ht="18.75">
      <c r="A4" s="37" t="s">
        <v>330</v>
      </c>
      <c r="B4" s="37"/>
      <c r="C4" s="37"/>
      <c r="D4" s="37"/>
      <c r="E4" s="38" t="s">
        <v>327</v>
      </c>
      <c r="F4" s="39" t="s">
        <v>331</v>
      </c>
      <c r="G4" s="39"/>
      <c r="H4" s="39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18" ht="18.75">
      <c r="A5" s="37" t="s">
        <v>332</v>
      </c>
      <c r="B5" s="37"/>
      <c r="C5" s="37"/>
      <c r="D5" s="37"/>
      <c r="E5" s="38" t="s">
        <v>327</v>
      </c>
      <c r="F5" s="180">
        <v>16</v>
      </c>
      <c r="G5" s="180"/>
      <c r="H5" s="180"/>
      <c r="I5" s="36"/>
      <c r="J5" s="36"/>
      <c r="K5" s="36"/>
      <c r="L5" s="36"/>
      <c r="M5" s="36"/>
      <c r="N5" s="36"/>
      <c r="O5" s="36"/>
      <c r="P5" s="36"/>
      <c r="Q5" s="36"/>
      <c r="R5" s="36"/>
    </row>
    <row r="6" spans="1:18" ht="18.75">
      <c r="A6" s="37" t="s">
        <v>333</v>
      </c>
      <c r="B6" s="37"/>
      <c r="C6" s="37"/>
      <c r="D6" s="37"/>
      <c r="E6" s="38" t="s">
        <v>327</v>
      </c>
      <c r="F6" s="180">
        <v>2</v>
      </c>
      <c r="G6" s="180"/>
      <c r="H6" s="180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18.75">
      <c r="A7" s="37" t="s">
        <v>334</v>
      </c>
      <c r="B7" s="37"/>
      <c r="C7" s="37"/>
      <c r="D7" s="37"/>
      <c r="E7" s="38" t="s">
        <v>327</v>
      </c>
      <c r="F7" s="40" t="s">
        <v>335</v>
      </c>
      <c r="G7" s="40"/>
      <c r="H7" s="40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 ht="18.75">
      <c r="A8" s="37" t="s">
        <v>336</v>
      </c>
      <c r="B8" s="37"/>
      <c r="C8" s="37"/>
      <c r="D8" s="37"/>
      <c r="E8" s="38" t="s">
        <v>327</v>
      </c>
      <c r="F8" s="180" t="s">
        <v>337</v>
      </c>
      <c r="G8" s="180"/>
      <c r="H8" s="180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18.75">
      <c r="A9" s="37" t="s">
        <v>338</v>
      </c>
      <c r="B9" s="37"/>
      <c r="C9" s="37"/>
      <c r="D9" s="37"/>
      <c r="E9" s="38" t="s">
        <v>327</v>
      </c>
      <c r="F9" s="180">
        <v>1</v>
      </c>
      <c r="G9" s="180"/>
      <c r="H9" s="180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ht="18.75">
      <c r="A10" s="37" t="s">
        <v>339</v>
      </c>
      <c r="B10" s="37"/>
      <c r="C10" s="37"/>
      <c r="D10" s="37"/>
      <c r="E10" s="38" t="s">
        <v>327</v>
      </c>
      <c r="F10" s="180">
        <v>4</v>
      </c>
      <c r="G10" s="180"/>
      <c r="H10" s="180"/>
      <c r="I10" s="36"/>
      <c r="J10" s="36"/>
      <c r="K10" s="36"/>
      <c r="L10" s="36"/>
      <c r="M10" s="36"/>
      <c r="N10" s="36"/>
      <c r="O10" s="36"/>
      <c r="P10" s="36"/>
      <c r="Q10" s="36"/>
      <c r="R10" s="36"/>
    </row>
    <row r="11" spans="1:18" ht="26.25" customHeight="1">
      <c r="A11" s="36"/>
      <c r="B11" s="185" t="s">
        <v>342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36"/>
    </row>
    <row r="12" spans="1:18" ht="26.25" customHeight="1">
      <c r="A12" s="36"/>
      <c r="B12" s="41"/>
      <c r="C12" s="41"/>
      <c r="D12" s="41"/>
      <c r="E12" s="41"/>
      <c r="F12" s="41"/>
      <c r="G12" s="41"/>
      <c r="H12" s="41"/>
      <c r="I12" s="41"/>
      <c r="J12" s="41"/>
      <c r="K12" s="36"/>
      <c r="L12" s="36"/>
      <c r="M12" s="36"/>
      <c r="N12" s="36"/>
      <c r="O12" s="36"/>
      <c r="P12" s="36"/>
      <c r="Q12" s="36"/>
      <c r="R12" s="36"/>
    </row>
    <row r="13" spans="1:18" ht="26.25" customHeight="1">
      <c r="A13" s="184" t="s">
        <v>341</v>
      </c>
      <c r="B13" s="42">
        <v>32</v>
      </c>
      <c r="C13" s="43" t="s">
        <v>179</v>
      </c>
      <c r="D13" s="42">
        <v>28</v>
      </c>
      <c r="E13" s="43" t="s">
        <v>183</v>
      </c>
      <c r="F13" s="42">
        <v>24</v>
      </c>
      <c r="G13" s="43" t="s">
        <v>171</v>
      </c>
      <c r="H13" s="42">
        <v>20</v>
      </c>
      <c r="I13" s="43" t="s">
        <v>163</v>
      </c>
      <c r="J13" s="42">
        <v>16</v>
      </c>
      <c r="K13" s="43" t="s">
        <v>179</v>
      </c>
      <c r="L13" s="42">
        <v>12</v>
      </c>
      <c r="M13" s="43" t="s">
        <v>175</v>
      </c>
      <c r="N13" s="42">
        <v>8</v>
      </c>
      <c r="O13" s="43" t="s">
        <v>170</v>
      </c>
      <c r="P13" s="42">
        <v>4</v>
      </c>
      <c r="Q13" s="43" t="s">
        <v>162</v>
      </c>
      <c r="R13" s="183" t="s">
        <v>340</v>
      </c>
    </row>
    <row r="14" spans="1:18" ht="26.25" customHeight="1">
      <c r="A14" s="184"/>
      <c r="B14" s="42">
        <v>31</v>
      </c>
      <c r="C14" s="43" t="s">
        <v>186</v>
      </c>
      <c r="D14" s="42">
        <v>27</v>
      </c>
      <c r="E14" s="43" t="s">
        <v>182</v>
      </c>
      <c r="F14" s="42">
        <v>23</v>
      </c>
      <c r="G14" s="43" t="s">
        <v>169</v>
      </c>
      <c r="H14" s="42">
        <v>19</v>
      </c>
      <c r="I14" s="43" t="s">
        <v>161</v>
      </c>
      <c r="J14" s="42">
        <v>15</v>
      </c>
      <c r="K14" s="43" t="s">
        <v>178</v>
      </c>
      <c r="L14" s="42">
        <v>11</v>
      </c>
      <c r="M14" s="43" t="s">
        <v>174</v>
      </c>
      <c r="N14" s="42">
        <v>7</v>
      </c>
      <c r="O14" s="43" t="s">
        <v>168</v>
      </c>
      <c r="P14" s="42">
        <v>3</v>
      </c>
      <c r="Q14" s="43" t="s">
        <v>160</v>
      </c>
      <c r="R14" s="183"/>
    </row>
    <row r="15" spans="1:18" ht="26.25" customHeight="1">
      <c r="A15" s="184"/>
      <c r="B15" s="42">
        <v>30</v>
      </c>
      <c r="C15" s="43" t="s">
        <v>185</v>
      </c>
      <c r="D15" s="42">
        <v>26</v>
      </c>
      <c r="E15" s="43" t="s">
        <v>181</v>
      </c>
      <c r="F15" s="42">
        <v>22</v>
      </c>
      <c r="G15" s="43" t="s">
        <v>167</v>
      </c>
      <c r="H15" s="42">
        <v>18</v>
      </c>
      <c r="I15" s="43" t="s">
        <v>159</v>
      </c>
      <c r="J15" s="42">
        <v>14</v>
      </c>
      <c r="K15" s="43" t="s">
        <v>177</v>
      </c>
      <c r="L15" s="42">
        <v>10</v>
      </c>
      <c r="M15" s="43" t="s">
        <v>173</v>
      </c>
      <c r="N15" s="42">
        <v>6</v>
      </c>
      <c r="O15" s="43" t="s">
        <v>166</v>
      </c>
      <c r="P15" s="42">
        <v>2</v>
      </c>
      <c r="Q15" s="43" t="s">
        <v>158</v>
      </c>
      <c r="R15" s="183"/>
    </row>
    <row r="16" spans="1:18" ht="26.25" customHeight="1">
      <c r="A16" s="184"/>
      <c r="B16" s="42">
        <v>29</v>
      </c>
      <c r="C16" s="43" t="s">
        <v>184</v>
      </c>
      <c r="D16" s="42">
        <v>25</v>
      </c>
      <c r="E16" s="43" t="s">
        <v>180</v>
      </c>
      <c r="F16" s="42">
        <v>21</v>
      </c>
      <c r="G16" s="43" t="s">
        <v>165</v>
      </c>
      <c r="H16" s="42">
        <v>17</v>
      </c>
      <c r="I16" s="43" t="s">
        <v>157</v>
      </c>
      <c r="J16" s="42">
        <v>13</v>
      </c>
      <c r="K16" s="43" t="s">
        <v>176</v>
      </c>
      <c r="L16" s="42">
        <v>9</v>
      </c>
      <c r="M16" s="43" t="s">
        <v>172</v>
      </c>
      <c r="N16" s="42">
        <v>5</v>
      </c>
      <c r="O16" s="43" t="s">
        <v>164</v>
      </c>
      <c r="P16" s="42">
        <v>1</v>
      </c>
      <c r="Q16" s="43" t="s">
        <v>156</v>
      </c>
      <c r="R16" s="183"/>
    </row>
    <row r="17" spans="1:18" ht="26.25" customHeight="1">
      <c r="A17" s="36"/>
      <c r="B17" s="41"/>
      <c r="C17" s="41"/>
      <c r="D17" s="41"/>
      <c r="E17" s="41"/>
      <c r="F17" s="41"/>
      <c r="G17" s="41"/>
      <c r="H17" s="41"/>
      <c r="I17" s="41"/>
      <c r="J17" s="41"/>
      <c r="K17" s="36"/>
      <c r="L17" s="36"/>
      <c r="M17" s="36"/>
      <c r="N17" s="36"/>
      <c r="O17" s="36"/>
      <c r="P17" s="36"/>
      <c r="Q17" s="36"/>
      <c r="R17" s="36"/>
    </row>
    <row r="18" spans="1:18" ht="26.25" customHeight="1">
      <c r="A18" s="36"/>
      <c r="B18" s="185" t="s">
        <v>343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36"/>
    </row>
    <row r="19" spans="1:18" ht="23.25">
      <c r="A19" s="12"/>
      <c r="B19" s="35"/>
      <c r="C19" s="35"/>
      <c r="D19" s="35"/>
      <c r="E19" s="35"/>
      <c r="F19" s="35"/>
      <c r="G19" s="35"/>
      <c r="H19" s="35"/>
      <c r="I19" s="35"/>
      <c r="J19" s="35"/>
      <c r="K19" s="12"/>
      <c r="L19" s="12"/>
      <c r="M19" s="12"/>
      <c r="N19" s="12"/>
      <c r="O19" s="12"/>
      <c r="P19" s="12"/>
      <c r="Q19" s="12"/>
      <c r="R19" s="12"/>
    </row>
    <row r="20" spans="1:18" ht="23.25">
      <c r="A20" s="12"/>
      <c r="B20" s="35"/>
      <c r="C20" s="35"/>
      <c r="D20" s="35"/>
      <c r="E20" s="35"/>
      <c r="F20" s="35"/>
      <c r="G20" s="35"/>
      <c r="H20" s="35"/>
      <c r="I20" s="35"/>
      <c r="J20" s="35"/>
      <c r="K20" s="12"/>
      <c r="L20" s="12"/>
      <c r="M20" s="12"/>
      <c r="N20" s="12"/>
      <c r="O20" s="12"/>
      <c r="P20" s="12"/>
      <c r="Q20" s="12"/>
      <c r="R20" s="12"/>
    </row>
    <row r="21" spans="1:18" ht="23.25">
      <c r="A21" s="12"/>
      <c r="B21" s="35"/>
      <c r="C21" s="35"/>
      <c r="D21" s="35"/>
      <c r="E21" s="35"/>
      <c r="F21" s="35"/>
      <c r="G21" s="35"/>
      <c r="H21" s="35"/>
      <c r="I21" s="35"/>
      <c r="J21" s="35"/>
      <c r="K21" s="12"/>
      <c r="L21" s="12"/>
      <c r="M21" s="12"/>
      <c r="N21" s="12"/>
      <c r="O21" s="12"/>
      <c r="P21" s="12"/>
      <c r="Q21" s="12"/>
      <c r="R21" s="12"/>
    </row>
  </sheetData>
  <mergeCells count="12">
    <mergeCell ref="F9:H9"/>
    <mergeCell ref="F10:H10"/>
    <mergeCell ref="R13:R16"/>
    <mergeCell ref="A13:A16"/>
    <mergeCell ref="B18:Q18"/>
    <mergeCell ref="B11:Q11"/>
    <mergeCell ref="F8:H8"/>
    <mergeCell ref="A1:P1"/>
    <mergeCell ref="F2:H2"/>
    <mergeCell ref="F3:H3"/>
    <mergeCell ref="F5:H5"/>
    <mergeCell ref="F6:H6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3"/>
  <sheetViews>
    <sheetView topLeftCell="A4" workbookViewId="0">
      <selection activeCell="O12" sqref="O12"/>
    </sheetView>
  </sheetViews>
  <sheetFormatPr defaultRowHeight="15"/>
  <cols>
    <col min="4" max="4" width="10.140625" bestFit="1" customWidth="1"/>
    <col min="7" max="7" width="11.85546875" bestFit="1" customWidth="1"/>
  </cols>
  <sheetData>
    <row r="1" spans="1:10">
      <c r="A1" s="16" t="s">
        <v>135</v>
      </c>
      <c r="B1" s="16" t="s">
        <v>136</v>
      </c>
      <c r="C1" s="16" t="s">
        <v>137</v>
      </c>
      <c r="D1" s="16" t="s">
        <v>138</v>
      </c>
      <c r="E1" s="16" t="s">
        <v>139</v>
      </c>
      <c r="F1" s="16" t="s">
        <v>140</v>
      </c>
      <c r="G1" s="16" t="s">
        <v>155</v>
      </c>
      <c r="H1" s="16" t="s">
        <v>141</v>
      </c>
      <c r="I1" s="16" t="s">
        <v>142</v>
      </c>
      <c r="J1" s="16" t="s">
        <v>143</v>
      </c>
    </row>
    <row r="2" spans="1:10">
      <c r="A2" s="15">
        <v>1</v>
      </c>
      <c r="B2" s="15">
        <v>1</v>
      </c>
      <c r="C2" s="15">
        <v>1</v>
      </c>
      <c r="D2" s="15" t="s">
        <v>156</v>
      </c>
      <c r="E2" s="15"/>
      <c r="F2" s="15"/>
      <c r="G2" s="15"/>
      <c r="H2" s="15"/>
      <c r="I2" s="15"/>
      <c r="J2" s="15"/>
    </row>
    <row r="3" spans="1:10">
      <c r="A3" s="15">
        <v>1</v>
      </c>
      <c r="B3" s="15">
        <v>2</v>
      </c>
      <c r="C3" s="15">
        <v>2</v>
      </c>
      <c r="D3" s="15" t="s">
        <v>158</v>
      </c>
      <c r="E3" s="15"/>
      <c r="F3" s="15"/>
      <c r="G3" s="15"/>
      <c r="H3" s="15"/>
      <c r="I3" s="15"/>
      <c r="J3" s="15"/>
    </row>
    <row r="4" spans="1:10">
      <c r="A4" s="15">
        <v>1</v>
      </c>
      <c r="B4" s="15">
        <v>3</v>
      </c>
      <c r="C4" s="15">
        <v>3</v>
      </c>
      <c r="D4" s="15" t="s">
        <v>160</v>
      </c>
      <c r="E4" s="15"/>
      <c r="F4" s="15"/>
      <c r="G4" s="15"/>
      <c r="H4" s="15"/>
      <c r="I4" s="15"/>
      <c r="J4" s="15"/>
    </row>
    <row r="5" spans="1:10">
      <c r="A5" s="15">
        <v>1</v>
      </c>
      <c r="B5" s="15">
        <v>4</v>
      </c>
      <c r="C5" s="15">
        <v>4</v>
      </c>
      <c r="D5" s="15" t="s">
        <v>162</v>
      </c>
      <c r="E5" s="15"/>
      <c r="F5" s="15"/>
      <c r="G5" s="15"/>
      <c r="H5" s="15"/>
      <c r="I5" s="15"/>
      <c r="J5" s="15"/>
    </row>
    <row r="6" spans="1:10">
      <c r="A6" s="15">
        <v>1</v>
      </c>
      <c r="B6" s="15">
        <v>5</v>
      </c>
      <c r="C6" s="15">
        <v>5</v>
      </c>
      <c r="D6" s="15" t="s">
        <v>164</v>
      </c>
      <c r="E6" s="15"/>
      <c r="F6" s="15"/>
      <c r="G6" s="15"/>
      <c r="H6" s="15"/>
      <c r="I6" s="15"/>
      <c r="J6" s="15"/>
    </row>
    <row r="7" spans="1:10">
      <c r="A7" s="15">
        <v>1</v>
      </c>
      <c r="B7" s="15">
        <v>6</v>
      </c>
      <c r="C7" s="15">
        <v>6</v>
      </c>
      <c r="D7" s="15" t="s">
        <v>166</v>
      </c>
      <c r="E7" s="15"/>
      <c r="F7" s="15"/>
      <c r="G7" s="15"/>
      <c r="H7" s="15"/>
      <c r="I7" s="15"/>
      <c r="J7" s="15"/>
    </row>
    <row r="8" spans="1:10">
      <c r="A8" s="15">
        <v>1</v>
      </c>
      <c r="B8" s="15">
        <v>7</v>
      </c>
      <c r="C8" s="15">
        <v>7</v>
      </c>
      <c r="D8" s="15" t="s">
        <v>168</v>
      </c>
      <c r="E8" s="15"/>
      <c r="F8" s="15"/>
      <c r="G8" s="15"/>
      <c r="H8" s="15"/>
      <c r="I8" s="15"/>
      <c r="J8" s="15"/>
    </row>
    <row r="9" spans="1:10">
      <c r="A9" s="15">
        <v>1</v>
      </c>
      <c r="B9" s="15">
        <v>8</v>
      </c>
      <c r="C9" s="15">
        <v>8</v>
      </c>
      <c r="D9" s="15" t="s">
        <v>170</v>
      </c>
      <c r="E9" s="15"/>
      <c r="F9" s="15"/>
      <c r="G9" s="15"/>
      <c r="H9" s="15"/>
      <c r="I9" s="15"/>
      <c r="J9" s="15"/>
    </row>
    <row r="10" spans="1:10">
      <c r="A10" s="15">
        <v>1</v>
      </c>
      <c r="B10" s="15">
        <v>9</v>
      </c>
      <c r="C10" s="15">
        <v>9</v>
      </c>
      <c r="D10" s="15" t="s">
        <v>172</v>
      </c>
      <c r="E10" s="15"/>
      <c r="F10" s="15"/>
      <c r="G10" s="15"/>
      <c r="H10" s="15"/>
      <c r="I10" s="15"/>
      <c r="J10" s="15"/>
    </row>
    <row r="11" spans="1:10">
      <c r="A11" s="15">
        <v>1</v>
      </c>
      <c r="B11" s="15">
        <v>10</v>
      </c>
      <c r="C11" s="15">
        <v>10</v>
      </c>
      <c r="D11" s="15" t="s">
        <v>173</v>
      </c>
      <c r="E11" s="15"/>
      <c r="F11" s="15"/>
      <c r="G11" s="15"/>
      <c r="H11" s="15"/>
      <c r="I11" s="15"/>
      <c r="J11" s="15"/>
    </row>
    <row r="12" spans="1:10">
      <c r="A12" s="15">
        <v>1</v>
      </c>
      <c r="B12" s="15">
        <v>11</v>
      </c>
      <c r="C12" s="15">
        <v>11</v>
      </c>
      <c r="D12" s="15" t="s">
        <v>174</v>
      </c>
      <c r="E12" s="15"/>
      <c r="F12" s="15"/>
      <c r="G12" s="15"/>
      <c r="H12" s="15"/>
      <c r="I12" s="15"/>
      <c r="J12" s="15"/>
    </row>
    <row r="13" spans="1:10">
      <c r="A13" s="15">
        <v>1</v>
      </c>
      <c r="B13" s="15">
        <v>12</v>
      </c>
      <c r="C13" s="15">
        <v>12</v>
      </c>
      <c r="D13" s="15" t="s">
        <v>175</v>
      </c>
      <c r="E13" s="15"/>
      <c r="F13" s="15"/>
      <c r="G13" s="15"/>
      <c r="H13" s="15"/>
      <c r="I13" s="15"/>
      <c r="J13" s="15"/>
    </row>
    <row r="14" spans="1:10">
      <c r="A14" s="15">
        <v>1</v>
      </c>
      <c r="B14" s="15">
        <v>13</v>
      </c>
      <c r="C14" s="15">
        <v>13</v>
      </c>
      <c r="D14" s="15" t="s">
        <v>176</v>
      </c>
      <c r="E14" s="15"/>
      <c r="F14" s="15"/>
      <c r="G14" s="15"/>
      <c r="H14" s="15"/>
      <c r="I14" s="15"/>
      <c r="J14" s="15"/>
    </row>
    <row r="15" spans="1:10">
      <c r="A15" s="15">
        <v>1</v>
      </c>
      <c r="B15" s="15">
        <v>14</v>
      </c>
      <c r="C15" s="15">
        <v>14</v>
      </c>
      <c r="D15" s="15" t="s">
        <v>177</v>
      </c>
      <c r="E15" s="15"/>
      <c r="F15" s="15"/>
      <c r="G15" s="15"/>
      <c r="H15" s="15"/>
      <c r="I15" s="15"/>
      <c r="J15" s="15"/>
    </row>
    <row r="16" spans="1:10">
      <c r="A16" s="15">
        <v>1</v>
      </c>
      <c r="B16" s="15">
        <v>15</v>
      </c>
      <c r="C16" s="15">
        <v>15</v>
      </c>
      <c r="D16" s="15" t="s">
        <v>178</v>
      </c>
      <c r="E16" s="15"/>
      <c r="F16" s="15"/>
      <c r="G16" s="15"/>
      <c r="H16" s="15"/>
      <c r="I16" s="15"/>
      <c r="J16" s="15"/>
    </row>
    <row r="17" spans="1:10">
      <c r="A17" s="15">
        <v>1</v>
      </c>
      <c r="B17" s="15">
        <v>16</v>
      </c>
      <c r="C17" s="15">
        <v>16</v>
      </c>
      <c r="D17" s="15" t="s">
        <v>179</v>
      </c>
      <c r="E17" s="15"/>
      <c r="F17" s="15"/>
      <c r="G17" s="15"/>
      <c r="H17" s="15"/>
      <c r="I17" s="15"/>
      <c r="J17" s="15"/>
    </row>
    <row r="18" spans="1:10">
      <c r="A18" s="15">
        <v>2</v>
      </c>
      <c r="B18" s="15">
        <v>17</v>
      </c>
      <c r="C18" s="15">
        <v>1</v>
      </c>
      <c r="D18" s="15" t="s">
        <v>157</v>
      </c>
      <c r="E18" s="15"/>
      <c r="F18" s="15"/>
      <c r="G18" s="15"/>
      <c r="H18" s="15"/>
      <c r="I18" s="15"/>
      <c r="J18" s="15"/>
    </row>
    <row r="19" spans="1:10">
      <c r="A19" s="15">
        <v>2</v>
      </c>
      <c r="B19" s="15">
        <v>18</v>
      </c>
      <c r="C19" s="15">
        <v>2</v>
      </c>
      <c r="D19" s="15" t="s">
        <v>159</v>
      </c>
      <c r="E19" s="15"/>
      <c r="F19" s="15"/>
      <c r="G19" s="15"/>
      <c r="H19" s="15"/>
      <c r="I19" s="15"/>
      <c r="J19" s="15"/>
    </row>
    <row r="20" spans="1:10">
      <c r="A20" s="15">
        <v>2</v>
      </c>
      <c r="B20" s="15">
        <v>19</v>
      </c>
      <c r="C20" s="15">
        <v>3</v>
      </c>
      <c r="D20" s="15" t="s">
        <v>161</v>
      </c>
      <c r="E20" s="15"/>
      <c r="F20" s="15"/>
      <c r="G20" s="15"/>
      <c r="H20" s="15"/>
      <c r="I20" s="15"/>
      <c r="J20" s="15"/>
    </row>
    <row r="21" spans="1:10">
      <c r="A21" s="15">
        <v>2</v>
      </c>
      <c r="B21" s="15">
        <v>20</v>
      </c>
      <c r="C21" s="15">
        <v>4</v>
      </c>
      <c r="D21" s="15" t="s">
        <v>163</v>
      </c>
      <c r="E21" s="15"/>
      <c r="F21" s="15"/>
      <c r="G21" s="15"/>
      <c r="H21" s="15"/>
      <c r="I21" s="15"/>
      <c r="J21" s="15"/>
    </row>
    <row r="22" spans="1:10">
      <c r="A22" s="15">
        <v>2</v>
      </c>
      <c r="B22" s="15">
        <v>21</v>
      </c>
      <c r="C22" s="15">
        <v>5</v>
      </c>
      <c r="D22" s="15" t="s">
        <v>165</v>
      </c>
      <c r="E22" s="15"/>
      <c r="F22" s="15"/>
      <c r="G22" s="15"/>
      <c r="H22" s="15"/>
      <c r="I22" s="15"/>
      <c r="J22" s="15"/>
    </row>
    <row r="23" spans="1:10">
      <c r="A23" s="15">
        <v>2</v>
      </c>
      <c r="B23" s="15">
        <v>22</v>
      </c>
      <c r="C23" s="15">
        <v>6</v>
      </c>
      <c r="D23" s="15" t="s">
        <v>167</v>
      </c>
      <c r="E23" s="15"/>
      <c r="F23" s="15"/>
      <c r="G23" s="15"/>
      <c r="H23" s="15"/>
      <c r="I23" s="15"/>
      <c r="J23" s="15"/>
    </row>
    <row r="24" spans="1:10">
      <c r="A24" s="15">
        <v>2</v>
      </c>
      <c r="B24" s="15">
        <v>23</v>
      </c>
      <c r="C24" s="15">
        <v>7</v>
      </c>
      <c r="D24" s="15" t="s">
        <v>169</v>
      </c>
      <c r="E24" s="15"/>
      <c r="F24" s="15"/>
      <c r="G24" s="15"/>
      <c r="H24" s="15"/>
      <c r="I24" s="15"/>
      <c r="J24" s="15"/>
    </row>
    <row r="25" spans="1:10">
      <c r="A25" s="15">
        <v>2</v>
      </c>
      <c r="B25" s="15">
        <v>24</v>
      </c>
      <c r="C25" s="15">
        <v>8</v>
      </c>
      <c r="D25" s="15" t="s">
        <v>171</v>
      </c>
      <c r="E25" s="15"/>
      <c r="F25" s="15"/>
      <c r="G25" s="15"/>
      <c r="H25" s="15"/>
      <c r="I25" s="15"/>
      <c r="J25" s="15"/>
    </row>
    <row r="26" spans="1:10">
      <c r="A26" s="15">
        <v>2</v>
      </c>
      <c r="B26" s="15">
        <v>25</v>
      </c>
      <c r="C26" s="15">
        <v>9</v>
      </c>
      <c r="D26" s="15" t="s">
        <v>180</v>
      </c>
      <c r="E26" s="15"/>
      <c r="F26" s="15"/>
      <c r="G26" s="15"/>
      <c r="H26" s="15"/>
      <c r="I26" s="15"/>
      <c r="J26" s="15"/>
    </row>
    <row r="27" spans="1:10">
      <c r="A27" s="15">
        <v>2</v>
      </c>
      <c r="B27" s="15">
        <v>26</v>
      </c>
      <c r="C27" s="15">
        <v>10</v>
      </c>
      <c r="D27" s="15" t="s">
        <v>181</v>
      </c>
      <c r="E27" s="15"/>
      <c r="F27" s="15"/>
      <c r="G27" s="15"/>
      <c r="H27" s="15"/>
      <c r="I27" s="15"/>
      <c r="J27" s="15"/>
    </row>
    <row r="28" spans="1:10">
      <c r="A28" s="15">
        <v>2</v>
      </c>
      <c r="B28" s="15">
        <v>27</v>
      </c>
      <c r="C28" s="15">
        <v>11</v>
      </c>
      <c r="D28" s="15" t="s">
        <v>182</v>
      </c>
      <c r="E28" s="15"/>
      <c r="F28" s="15"/>
      <c r="G28" s="15"/>
      <c r="H28" s="15"/>
      <c r="I28" s="15"/>
      <c r="J28" s="15"/>
    </row>
    <row r="29" spans="1:10">
      <c r="A29" s="15">
        <v>2</v>
      </c>
      <c r="B29" s="15">
        <v>28</v>
      </c>
      <c r="C29" s="15">
        <v>12</v>
      </c>
      <c r="D29" s="15" t="s">
        <v>183</v>
      </c>
      <c r="E29" s="15"/>
      <c r="F29" s="15"/>
      <c r="G29" s="15"/>
      <c r="H29" s="15"/>
      <c r="I29" s="15"/>
      <c r="J29" s="15"/>
    </row>
    <row r="30" spans="1:10">
      <c r="A30" s="15">
        <v>2</v>
      </c>
      <c r="B30" s="15">
        <v>29</v>
      </c>
      <c r="C30" s="15">
        <v>13</v>
      </c>
      <c r="D30" s="15" t="s">
        <v>184</v>
      </c>
      <c r="E30" s="15"/>
      <c r="F30" s="15"/>
      <c r="G30" s="15"/>
      <c r="H30" s="15"/>
      <c r="I30" s="15"/>
      <c r="J30" s="15"/>
    </row>
    <row r="31" spans="1:10">
      <c r="A31" s="15">
        <v>2</v>
      </c>
      <c r="B31" s="15">
        <v>30</v>
      </c>
      <c r="C31" s="15">
        <v>14</v>
      </c>
      <c r="D31" s="15" t="s">
        <v>185</v>
      </c>
      <c r="E31" s="15"/>
      <c r="F31" s="15"/>
      <c r="G31" s="15"/>
      <c r="H31" s="15"/>
      <c r="I31" s="15"/>
      <c r="J31" s="15"/>
    </row>
    <row r="32" spans="1:10">
      <c r="A32" s="15">
        <v>2</v>
      </c>
      <c r="B32" s="15">
        <v>31</v>
      </c>
      <c r="C32" s="15">
        <v>15</v>
      </c>
      <c r="D32" s="15" t="s">
        <v>186</v>
      </c>
      <c r="E32" s="15"/>
      <c r="F32" s="15"/>
      <c r="G32" s="15"/>
      <c r="H32" s="15"/>
      <c r="I32" s="15"/>
      <c r="J32" s="15"/>
    </row>
    <row r="33" spans="1:10">
      <c r="A33" s="15">
        <v>2</v>
      </c>
      <c r="B33" s="15">
        <v>32</v>
      </c>
      <c r="C33" s="15">
        <v>16</v>
      </c>
      <c r="D33" s="15" t="s">
        <v>179</v>
      </c>
      <c r="E33" s="15"/>
      <c r="F33" s="15"/>
      <c r="G33" s="15"/>
      <c r="H33" s="15"/>
      <c r="I33" s="15"/>
      <c r="J33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N39" sqref="N39"/>
    </sheetView>
  </sheetViews>
  <sheetFormatPr defaultRowHeight="15"/>
  <cols>
    <col min="4" max="4" width="11.85546875" bestFit="1" customWidth="1"/>
    <col min="7" max="7" width="11.85546875" bestFit="1" customWidth="1"/>
  </cols>
  <sheetData>
    <row r="1" spans="1:10">
      <c r="A1" s="16" t="s">
        <v>135</v>
      </c>
      <c r="B1" s="16" t="s">
        <v>136</v>
      </c>
      <c r="C1" s="16" t="s">
        <v>137</v>
      </c>
      <c r="D1" s="16" t="s">
        <v>138</v>
      </c>
      <c r="E1" s="16" t="s">
        <v>139</v>
      </c>
      <c r="F1" s="16" t="s">
        <v>140</v>
      </c>
      <c r="G1" s="16" t="s">
        <v>155</v>
      </c>
      <c r="H1" s="16" t="s">
        <v>141</v>
      </c>
      <c r="I1" s="16" t="s">
        <v>142</v>
      </c>
      <c r="J1" s="16" t="s">
        <v>143</v>
      </c>
    </row>
    <row r="2" spans="1:10">
      <c r="A2" s="15">
        <v>1</v>
      </c>
      <c r="B2" s="15">
        <v>1</v>
      </c>
      <c r="C2" s="15">
        <v>1</v>
      </c>
      <c r="D2" s="15" t="s">
        <v>194</v>
      </c>
      <c r="E2" s="15"/>
      <c r="F2" s="15"/>
      <c r="G2" s="15"/>
      <c r="H2" s="15"/>
      <c r="I2" s="15"/>
      <c r="J2" s="15"/>
    </row>
    <row r="3" spans="1:10">
      <c r="A3" s="15">
        <v>2</v>
      </c>
      <c r="B3" s="15">
        <v>2</v>
      </c>
      <c r="C3" s="15">
        <v>1</v>
      </c>
      <c r="D3" s="15" t="s">
        <v>194</v>
      </c>
      <c r="E3" s="15"/>
      <c r="F3" s="15"/>
      <c r="G3" s="15"/>
      <c r="H3" s="15"/>
      <c r="I3" s="15"/>
      <c r="J3" s="15"/>
    </row>
    <row r="4" spans="1:10">
      <c r="A4" s="15">
        <v>3</v>
      </c>
      <c r="B4" s="15">
        <v>3</v>
      </c>
      <c r="C4" s="15">
        <v>1</v>
      </c>
      <c r="D4" s="15" t="s">
        <v>194</v>
      </c>
      <c r="E4" s="15"/>
      <c r="F4" s="15"/>
      <c r="G4" s="15"/>
      <c r="H4" s="15"/>
      <c r="I4" s="15"/>
      <c r="J4" s="15"/>
    </row>
    <row r="5" spans="1:10">
      <c r="A5" s="15">
        <v>4</v>
      </c>
      <c r="B5" s="15">
        <v>4</v>
      </c>
      <c r="C5" s="15">
        <v>1</v>
      </c>
      <c r="D5" s="15" t="s">
        <v>194</v>
      </c>
      <c r="E5" s="15"/>
      <c r="F5" s="15"/>
      <c r="G5" s="15"/>
      <c r="H5" s="15"/>
      <c r="I5" s="15"/>
      <c r="J5" s="15"/>
    </row>
    <row r="6" spans="1:10">
      <c r="A6" s="15">
        <v>5</v>
      </c>
      <c r="B6" s="15">
        <v>5</v>
      </c>
      <c r="C6" s="15">
        <v>1</v>
      </c>
      <c r="D6" s="15" t="s">
        <v>194</v>
      </c>
      <c r="E6" s="15"/>
      <c r="F6" s="15"/>
      <c r="G6" s="15"/>
      <c r="H6" s="15"/>
      <c r="I6" s="15"/>
      <c r="J6" s="15"/>
    </row>
    <row r="7" spans="1:10">
      <c r="A7" s="15">
        <v>1</v>
      </c>
      <c r="B7" s="15">
        <v>6</v>
      </c>
      <c r="C7" s="15">
        <v>2</v>
      </c>
      <c r="D7" s="15" t="s">
        <v>187</v>
      </c>
      <c r="E7" s="15"/>
      <c r="F7" s="15"/>
      <c r="G7" s="15"/>
      <c r="H7" s="15"/>
      <c r="I7" s="15"/>
      <c r="J7" s="15"/>
    </row>
    <row r="8" spans="1:10">
      <c r="A8" s="15">
        <v>2</v>
      </c>
      <c r="B8" s="15">
        <v>7</v>
      </c>
      <c r="C8" s="15">
        <v>2</v>
      </c>
      <c r="D8" s="15" t="s">
        <v>187</v>
      </c>
      <c r="E8" s="15"/>
      <c r="F8" s="15"/>
      <c r="G8" s="15"/>
      <c r="H8" s="15"/>
      <c r="I8" s="15"/>
      <c r="J8" s="15"/>
    </row>
    <row r="9" spans="1:10">
      <c r="A9" s="15">
        <v>3</v>
      </c>
      <c r="B9" s="15">
        <v>8</v>
      </c>
      <c r="C9" s="15">
        <v>2</v>
      </c>
      <c r="D9" s="15" t="s">
        <v>187</v>
      </c>
      <c r="E9" s="15"/>
      <c r="F9" s="15"/>
      <c r="G9" s="15"/>
      <c r="H9" s="15"/>
      <c r="I9" s="15"/>
      <c r="J9" s="15"/>
    </row>
    <row r="10" spans="1:10">
      <c r="A10" s="15">
        <v>4</v>
      </c>
      <c r="B10" s="15">
        <v>9</v>
      </c>
      <c r="C10" s="15">
        <v>2</v>
      </c>
      <c r="D10" s="15" t="s">
        <v>187</v>
      </c>
      <c r="E10" s="15"/>
      <c r="F10" s="15"/>
      <c r="G10" s="15"/>
      <c r="H10" s="15"/>
      <c r="I10" s="15"/>
      <c r="J10" s="15"/>
    </row>
    <row r="11" spans="1:10">
      <c r="A11" s="15">
        <v>5</v>
      </c>
      <c r="B11" s="15">
        <v>10</v>
      </c>
      <c r="C11" s="15">
        <v>2</v>
      </c>
      <c r="D11" s="15" t="s">
        <v>187</v>
      </c>
      <c r="E11" s="15"/>
      <c r="F11" s="15"/>
      <c r="G11" s="15"/>
      <c r="H11" s="15"/>
      <c r="I11" s="15"/>
      <c r="J11" s="15"/>
    </row>
    <row r="12" spans="1:10">
      <c r="A12" s="15">
        <v>1</v>
      </c>
      <c r="B12" s="15">
        <v>11</v>
      </c>
      <c r="C12" s="15">
        <v>3</v>
      </c>
      <c r="D12" s="15" t="s">
        <v>188</v>
      </c>
      <c r="E12" s="15"/>
      <c r="F12" s="15"/>
      <c r="G12" s="15"/>
      <c r="H12" s="15"/>
      <c r="I12" s="15"/>
      <c r="J12" s="15"/>
    </row>
    <row r="13" spans="1:10">
      <c r="A13" s="15">
        <v>2</v>
      </c>
      <c r="B13" s="15">
        <v>12</v>
      </c>
      <c r="C13" s="15">
        <v>3</v>
      </c>
      <c r="D13" s="15" t="s">
        <v>188</v>
      </c>
      <c r="E13" s="15"/>
      <c r="F13" s="15"/>
      <c r="G13" s="15"/>
      <c r="H13" s="15"/>
      <c r="I13" s="15"/>
      <c r="J13" s="15"/>
    </row>
    <row r="14" spans="1:10">
      <c r="A14" s="15">
        <v>3</v>
      </c>
      <c r="B14" s="15">
        <v>13</v>
      </c>
      <c r="C14" s="15">
        <v>3</v>
      </c>
      <c r="D14" s="15" t="s">
        <v>188</v>
      </c>
      <c r="E14" s="15"/>
      <c r="F14" s="15"/>
      <c r="G14" s="15"/>
      <c r="H14" s="15"/>
      <c r="I14" s="15"/>
      <c r="J14" s="15"/>
    </row>
    <row r="15" spans="1:10">
      <c r="A15" s="15">
        <v>4</v>
      </c>
      <c r="B15" s="15">
        <v>14</v>
      </c>
      <c r="C15" s="15">
        <v>3</v>
      </c>
      <c r="D15" s="15" t="s">
        <v>188</v>
      </c>
      <c r="E15" s="15"/>
      <c r="F15" s="15"/>
      <c r="G15" s="15"/>
      <c r="H15" s="15"/>
      <c r="I15" s="15"/>
      <c r="J15" s="15"/>
    </row>
    <row r="16" spans="1:10">
      <c r="A16" s="15">
        <v>5</v>
      </c>
      <c r="B16" s="15">
        <v>15</v>
      </c>
      <c r="C16" s="15">
        <v>3</v>
      </c>
      <c r="D16" s="15" t="s">
        <v>188</v>
      </c>
      <c r="E16" s="15"/>
      <c r="F16" s="15"/>
      <c r="G16" s="15"/>
      <c r="H16" s="15"/>
      <c r="I16" s="15"/>
      <c r="J16" s="15"/>
    </row>
    <row r="17" spans="1:10">
      <c r="A17" s="15">
        <v>1</v>
      </c>
      <c r="B17" s="15">
        <v>16</v>
      </c>
      <c r="C17" s="15">
        <v>4</v>
      </c>
      <c r="D17" s="15" t="s">
        <v>189</v>
      </c>
      <c r="E17" s="15"/>
      <c r="F17" s="15"/>
      <c r="G17" s="15"/>
      <c r="H17" s="15"/>
      <c r="I17" s="15"/>
      <c r="J17" s="15"/>
    </row>
    <row r="18" spans="1:10">
      <c r="A18" s="15">
        <v>2</v>
      </c>
      <c r="B18" s="15">
        <v>17</v>
      </c>
      <c r="C18" s="15">
        <v>4</v>
      </c>
      <c r="D18" s="15" t="s">
        <v>189</v>
      </c>
      <c r="E18" s="15"/>
      <c r="F18" s="15"/>
      <c r="G18" s="15"/>
      <c r="H18" s="15"/>
      <c r="I18" s="15"/>
      <c r="J18" s="15"/>
    </row>
    <row r="19" spans="1:10">
      <c r="A19" s="15">
        <v>3</v>
      </c>
      <c r="B19" s="15">
        <v>18</v>
      </c>
      <c r="C19" s="15">
        <v>4</v>
      </c>
      <c r="D19" s="15" t="s">
        <v>189</v>
      </c>
      <c r="E19" s="15"/>
      <c r="F19" s="15"/>
      <c r="G19" s="15"/>
      <c r="H19" s="15"/>
      <c r="I19" s="15"/>
      <c r="J19" s="15"/>
    </row>
    <row r="20" spans="1:10">
      <c r="A20" s="15">
        <v>4</v>
      </c>
      <c r="B20" s="15">
        <v>19</v>
      </c>
      <c r="C20" s="15">
        <v>4</v>
      </c>
      <c r="D20" s="15" t="s">
        <v>189</v>
      </c>
      <c r="E20" s="15"/>
      <c r="F20" s="15"/>
      <c r="G20" s="15"/>
      <c r="H20" s="15"/>
      <c r="I20" s="15"/>
      <c r="J20" s="15"/>
    </row>
    <row r="21" spans="1:10">
      <c r="A21" s="15">
        <v>5</v>
      </c>
      <c r="B21" s="15">
        <v>20</v>
      </c>
      <c r="C21" s="15">
        <v>4</v>
      </c>
      <c r="D21" s="15" t="s">
        <v>189</v>
      </c>
      <c r="E21" s="15"/>
      <c r="F21" s="15"/>
      <c r="G21" s="15"/>
      <c r="H21" s="15"/>
      <c r="I21" s="15"/>
      <c r="J21" s="15"/>
    </row>
    <row r="22" spans="1:10">
      <c r="A22" s="15">
        <v>1</v>
      </c>
      <c r="B22" s="15">
        <v>21</v>
      </c>
      <c r="C22" s="15">
        <v>5</v>
      </c>
      <c r="D22" s="15" t="s">
        <v>190</v>
      </c>
      <c r="E22" s="15"/>
      <c r="F22" s="15"/>
      <c r="G22" s="15"/>
      <c r="H22" s="15"/>
      <c r="I22" s="15"/>
      <c r="J22" s="15"/>
    </row>
    <row r="23" spans="1:10">
      <c r="A23" s="15">
        <v>2</v>
      </c>
      <c r="B23" s="15">
        <v>22</v>
      </c>
      <c r="C23" s="15">
        <v>5</v>
      </c>
      <c r="D23" s="15" t="s">
        <v>190</v>
      </c>
      <c r="E23" s="15"/>
      <c r="F23" s="15"/>
      <c r="G23" s="15"/>
      <c r="H23" s="15"/>
      <c r="I23" s="15"/>
      <c r="J23" s="15"/>
    </row>
    <row r="24" spans="1:10">
      <c r="A24" s="15">
        <v>3</v>
      </c>
      <c r="B24" s="15">
        <v>23</v>
      </c>
      <c r="C24" s="15">
        <v>5</v>
      </c>
      <c r="D24" s="15" t="s">
        <v>190</v>
      </c>
      <c r="E24" s="15"/>
      <c r="F24" s="15"/>
      <c r="G24" s="15"/>
      <c r="H24" s="15"/>
      <c r="I24" s="15"/>
      <c r="J24" s="15"/>
    </row>
    <row r="25" spans="1:10">
      <c r="A25" s="15">
        <v>4</v>
      </c>
      <c r="B25" s="15">
        <v>24</v>
      </c>
      <c r="C25" s="15">
        <v>5</v>
      </c>
      <c r="D25" s="15" t="s">
        <v>190</v>
      </c>
      <c r="E25" s="15"/>
      <c r="F25" s="15"/>
      <c r="G25" s="15"/>
      <c r="H25" s="15"/>
      <c r="I25" s="15"/>
      <c r="J25" s="15"/>
    </row>
    <row r="26" spans="1:10">
      <c r="A26" s="15">
        <v>5</v>
      </c>
      <c r="B26" s="15">
        <v>25</v>
      </c>
      <c r="C26" s="15">
        <v>5</v>
      </c>
      <c r="D26" s="15" t="s">
        <v>190</v>
      </c>
      <c r="E26" s="15"/>
      <c r="F26" s="15"/>
      <c r="G26" s="15"/>
      <c r="H26" s="15"/>
      <c r="I26" s="15"/>
      <c r="J26" s="15"/>
    </row>
    <row r="27" spans="1:10">
      <c r="A27" s="15">
        <v>1</v>
      </c>
      <c r="B27" s="15">
        <v>26</v>
      </c>
      <c r="C27" s="15">
        <v>6</v>
      </c>
      <c r="D27" s="15" t="s">
        <v>191</v>
      </c>
      <c r="E27" s="15"/>
      <c r="F27" s="15"/>
      <c r="G27" s="15"/>
      <c r="H27" s="15"/>
      <c r="I27" s="15"/>
      <c r="J27" s="15"/>
    </row>
    <row r="28" spans="1:10">
      <c r="A28" s="15">
        <v>2</v>
      </c>
      <c r="B28" s="15">
        <v>27</v>
      </c>
      <c r="C28" s="15">
        <v>6</v>
      </c>
      <c r="D28" s="15" t="s">
        <v>191</v>
      </c>
      <c r="E28" s="15"/>
      <c r="F28" s="15"/>
      <c r="G28" s="15"/>
      <c r="H28" s="15"/>
      <c r="I28" s="15"/>
      <c r="J28" s="15"/>
    </row>
    <row r="29" spans="1:10">
      <c r="A29" s="15">
        <v>3</v>
      </c>
      <c r="B29" s="15">
        <v>28</v>
      </c>
      <c r="C29" s="15">
        <v>6</v>
      </c>
      <c r="D29" s="15" t="s">
        <v>191</v>
      </c>
      <c r="E29" s="15"/>
      <c r="F29" s="15"/>
      <c r="G29" s="15"/>
      <c r="H29" s="15"/>
      <c r="I29" s="15"/>
      <c r="J29" s="15"/>
    </row>
    <row r="30" spans="1:10">
      <c r="A30" s="15">
        <v>4</v>
      </c>
      <c r="B30" s="15">
        <v>29</v>
      </c>
      <c r="C30" s="15">
        <v>6</v>
      </c>
      <c r="D30" s="15" t="s">
        <v>191</v>
      </c>
      <c r="E30" s="15"/>
      <c r="F30" s="15"/>
      <c r="G30" s="15"/>
      <c r="H30" s="15"/>
      <c r="I30" s="15"/>
      <c r="J30" s="15"/>
    </row>
    <row r="31" spans="1:10">
      <c r="A31" s="15">
        <v>5</v>
      </c>
      <c r="B31" s="15">
        <v>30</v>
      </c>
      <c r="C31" s="15">
        <v>6</v>
      </c>
      <c r="D31" s="15" t="s">
        <v>191</v>
      </c>
      <c r="E31" s="15"/>
      <c r="F31" s="15"/>
      <c r="G31" s="15"/>
      <c r="H31" s="15"/>
      <c r="I31" s="15"/>
      <c r="J31" s="15"/>
    </row>
    <row r="32" spans="1:10">
      <c r="A32" s="15">
        <v>1</v>
      </c>
      <c r="B32" s="15">
        <v>31</v>
      </c>
      <c r="C32" s="15">
        <v>7</v>
      </c>
      <c r="D32" s="15" t="s">
        <v>193</v>
      </c>
      <c r="E32" s="15"/>
      <c r="F32" s="15"/>
      <c r="G32" s="15"/>
      <c r="H32" s="15"/>
      <c r="I32" s="15"/>
      <c r="J32" s="15"/>
    </row>
    <row r="33" spans="1:10">
      <c r="A33" s="15">
        <v>2</v>
      </c>
      <c r="B33" s="15">
        <v>32</v>
      </c>
      <c r="C33" s="15">
        <v>7</v>
      </c>
      <c r="D33" s="15" t="s">
        <v>193</v>
      </c>
      <c r="E33" s="15"/>
      <c r="F33" s="15"/>
      <c r="G33" s="15"/>
      <c r="H33" s="15"/>
      <c r="I33" s="15"/>
      <c r="J33" s="15"/>
    </row>
    <row r="34" spans="1:10">
      <c r="A34" s="15">
        <v>3</v>
      </c>
      <c r="B34" s="15">
        <v>33</v>
      </c>
      <c r="C34" s="15">
        <v>7</v>
      </c>
      <c r="D34" s="15" t="s">
        <v>193</v>
      </c>
      <c r="E34" s="15"/>
      <c r="F34" s="15"/>
      <c r="G34" s="15"/>
      <c r="H34" s="15"/>
      <c r="I34" s="15"/>
      <c r="J34" s="15"/>
    </row>
    <row r="35" spans="1:10">
      <c r="A35" s="15">
        <v>4</v>
      </c>
      <c r="B35" s="15">
        <v>34</v>
      </c>
      <c r="C35" s="15">
        <v>7</v>
      </c>
      <c r="D35" s="15" t="s">
        <v>193</v>
      </c>
      <c r="E35" s="15"/>
      <c r="F35" s="15"/>
      <c r="G35" s="15"/>
      <c r="H35" s="15"/>
      <c r="I35" s="15"/>
      <c r="J35" s="15"/>
    </row>
    <row r="36" spans="1:10">
      <c r="A36" s="15">
        <v>5</v>
      </c>
      <c r="B36" s="15">
        <v>35</v>
      </c>
      <c r="C36" s="15">
        <v>7</v>
      </c>
      <c r="D36" s="15" t="s">
        <v>193</v>
      </c>
      <c r="E36" s="15"/>
      <c r="F36" s="15"/>
      <c r="G36" s="15"/>
      <c r="H36" s="15"/>
      <c r="I36" s="15"/>
      <c r="J36" s="15"/>
    </row>
    <row r="37" spans="1:10">
      <c r="A37" s="15">
        <v>1</v>
      </c>
      <c r="B37" s="15">
        <v>36</v>
      </c>
      <c r="C37" s="15">
        <v>8</v>
      </c>
      <c r="D37" s="15" t="s">
        <v>192</v>
      </c>
      <c r="E37" s="15"/>
      <c r="F37" s="15"/>
      <c r="G37" s="15"/>
      <c r="H37" s="15"/>
      <c r="I37" s="15"/>
      <c r="J37" s="15"/>
    </row>
    <row r="38" spans="1:10">
      <c r="A38" s="15">
        <v>2</v>
      </c>
      <c r="B38" s="15">
        <v>37</v>
      </c>
      <c r="C38" s="15">
        <v>8</v>
      </c>
      <c r="D38" s="15" t="s">
        <v>192</v>
      </c>
      <c r="E38" s="15"/>
      <c r="F38" s="15"/>
      <c r="G38" s="15"/>
      <c r="H38" s="15"/>
      <c r="I38" s="15"/>
      <c r="J38" s="15"/>
    </row>
    <row r="39" spans="1:10">
      <c r="A39" s="15">
        <v>3</v>
      </c>
      <c r="B39" s="15">
        <v>38</v>
      </c>
      <c r="C39" s="15">
        <v>8</v>
      </c>
      <c r="D39" s="15" t="s">
        <v>192</v>
      </c>
      <c r="E39" s="15"/>
      <c r="F39" s="15"/>
      <c r="G39" s="15"/>
      <c r="H39" s="15"/>
      <c r="I39" s="15"/>
      <c r="J39" s="15"/>
    </row>
    <row r="40" spans="1:10">
      <c r="A40" s="15">
        <v>4</v>
      </c>
      <c r="B40" s="15">
        <v>39</v>
      </c>
      <c r="C40" s="15">
        <v>8</v>
      </c>
      <c r="D40" s="15" t="s">
        <v>192</v>
      </c>
      <c r="E40" s="15"/>
      <c r="F40" s="15"/>
      <c r="G40" s="15"/>
      <c r="H40" s="15"/>
      <c r="I40" s="15"/>
      <c r="J40" s="15"/>
    </row>
    <row r="41" spans="1:10">
      <c r="A41" s="15">
        <v>5</v>
      </c>
      <c r="B41" s="15">
        <v>40</v>
      </c>
      <c r="C41" s="15">
        <v>8</v>
      </c>
      <c r="D41" s="15" t="s">
        <v>192</v>
      </c>
      <c r="E41" s="15"/>
      <c r="F41" s="15"/>
      <c r="G41" s="15"/>
      <c r="H41" s="15"/>
      <c r="I41" s="15"/>
      <c r="J41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1"/>
  <sheetViews>
    <sheetView topLeftCell="A10" zoomScale="30" zoomScaleNormal="30" workbookViewId="0">
      <selection sqref="A1:XFD1048576"/>
    </sheetView>
  </sheetViews>
  <sheetFormatPr defaultRowHeight="15"/>
  <cols>
    <col min="2" max="2" width="46.140625" bestFit="1" customWidth="1"/>
    <col min="3" max="3" width="9" customWidth="1"/>
    <col min="4" max="4" width="46.140625" bestFit="1" customWidth="1"/>
    <col min="5" max="5" width="8.42578125" customWidth="1"/>
    <col min="6" max="6" width="46.140625" bestFit="1" customWidth="1"/>
  </cols>
  <sheetData>
    <row r="1" spans="1:7" ht="33.75" thickBot="1">
      <c r="A1" s="1"/>
      <c r="B1" s="1"/>
      <c r="C1" s="1"/>
      <c r="D1" s="1"/>
      <c r="E1" s="1"/>
      <c r="F1" s="1"/>
      <c r="G1" s="1"/>
    </row>
    <row r="2" spans="1:7" ht="33.75" thickTop="1">
      <c r="A2" s="1"/>
      <c r="B2" s="17" t="s">
        <v>1</v>
      </c>
      <c r="C2" s="18"/>
      <c r="D2" s="17" t="s">
        <v>1</v>
      </c>
      <c r="E2" s="18"/>
      <c r="F2" s="17" t="s">
        <v>1</v>
      </c>
      <c r="G2" s="1"/>
    </row>
    <row r="3" spans="1:7" ht="33">
      <c r="A3" s="1"/>
      <c r="B3" s="19" t="s">
        <v>195</v>
      </c>
      <c r="C3" s="18"/>
      <c r="D3" s="19" t="s">
        <v>214</v>
      </c>
      <c r="E3" s="18"/>
      <c r="F3" s="19" t="s">
        <v>243</v>
      </c>
      <c r="G3" s="1"/>
    </row>
    <row r="4" spans="1:7" ht="33">
      <c r="A4" s="1"/>
      <c r="B4" s="19" t="s">
        <v>196</v>
      </c>
      <c r="C4" s="18"/>
      <c r="D4" s="19" t="s">
        <v>212</v>
      </c>
      <c r="E4" s="18"/>
      <c r="F4" s="19" t="s">
        <v>240</v>
      </c>
      <c r="G4" s="1"/>
    </row>
    <row r="5" spans="1:7" s="6" customFormat="1" ht="33.75" thickBot="1">
      <c r="A5" s="4"/>
      <c r="B5" s="20" t="s">
        <v>197</v>
      </c>
      <c r="C5" s="21"/>
      <c r="D5" s="20" t="s">
        <v>188</v>
      </c>
      <c r="E5" s="21"/>
      <c r="F5" s="20" t="s">
        <v>191</v>
      </c>
      <c r="G5" s="4"/>
    </row>
    <row r="6" spans="1:7" ht="34.5" thickTop="1" thickBot="1">
      <c r="A6" s="1"/>
      <c r="B6" s="23"/>
      <c r="C6" s="18"/>
      <c r="D6" s="18"/>
      <c r="E6" s="18"/>
      <c r="F6" s="18"/>
      <c r="G6" s="1"/>
    </row>
    <row r="7" spans="1:7" ht="33.75" thickTop="1">
      <c r="A7" s="1"/>
      <c r="B7" s="17" t="s">
        <v>1</v>
      </c>
      <c r="C7" s="18"/>
      <c r="D7" s="17" t="s">
        <v>1</v>
      </c>
      <c r="E7" s="18"/>
      <c r="F7" s="17" t="s">
        <v>1</v>
      </c>
      <c r="G7" s="1"/>
    </row>
    <row r="8" spans="1:7" ht="33">
      <c r="A8" s="1"/>
      <c r="B8" s="19" t="s">
        <v>198</v>
      </c>
      <c r="C8" s="18"/>
      <c r="D8" s="19" t="s">
        <v>215</v>
      </c>
      <c r="E8" s="18"/>
      <c r="F8" s="19" t="s">
        <v>228</v>
      </c>
      <c r="G8" s="1"/>
    </row>
    <row r="9" spans="1:7" ht="33">
      <c r="A9" s="1"/>
      <c r="B9" s="19" t="s">
        <v>196</v>
      </c>
      <c r="C9" s="18"/>
      <c r="D9" s="19" t="s">
        <v>213</v>
      </c>
      <c r="E9" s="18"/>
      <c r="F9" s="19" t="s">
        <v>240</v>
      </c>
      <c r="G9" s="1"/>
    </row>
    <row r="10" spans="1:7" s="6" customFormat="1" ht="33.75" thickBot="1">
      <c r="A10" s="4"/>
      <c r="B10" s="20" t="s">
        <v>197</v>
      </c>
      <c r="C10" s="21"/>
      <c r="D10" s="20" t="s">
        <v>189</v>
      </c>
      <c r="E10" s="21"/>
      <c r="F10" s="20" t="s">
        <v>191</v>
      </c>
      <c r="G10" s="4"/>
    </row>
    <row r="11" spans="1:7" s="6" customFormat="1" ht="34.5" thickTop="1" thickBot="1">
      <c r="A11" s="4"/>
      <c r="B11" s="22"/>
      <c r="C11" s="21"/>
      <c r="D11" s="22"/>
      <c r="E11" s="21"/>
      <c r="F11" s="22"/>
      <c r="G11" s="4"/>
    </row>
    <row r="12" spans="1:7" ht="33.75" thickTop="1">
      <c r="A12" s="1"/>
      <c r="B12" s="17" t="s">
        <v>1</v>
      </c>
      <c r="C12" s="18"/>
      <c r="D12" s="17" t="s">
        <v>1</v>
      </c>
      <c r="E12" s="18"/>
      <c r="F12" s="17" t="s">
        <v>1</v>
      </c>
      <c r="G12" s="1"/>
    </row>
    <row r="13" spans="1:7" ht="33">
      <c r="A13" s="1"/>
      <c r="B13" s="19" t="s">
        <v>199</v>
      </c>
      <c r="C13" s="18"/>
      <c r="D13" s="19" t="s">
        <v>216</v>
      </c>
      <c r="E13" s="18"/>
      <c r="F13" s="19" t="s">
        <v>229</v>
      </c>
      <c r="G13" s="1"/>
    </row>
    <row r="14" spans="1:7" ht="33">
      <c r="A14" s="1"/>
      <c r="B14" s="19" t="s">
        <v>196</v>
      </c>
      <c r="C14" s="18"/>
      <c r="D14" s="19" t="s">
        <v>213</v>
      </c>
      <c r="E14" s="18"/>
      <c r="F14" s="19" t="s">
        <v>241</v>
      </c>
      <c r="G14" s="1"/>
    </row>
    <row r="15" spans="1:7" s="6" customFormat="1" ht="33.75" thickBot="1">
      <c r="A15" s="4"/>
      <c r="B15" s="20" t="s">
        <v>197</v>
      </c>
      <c r="C15" s="21"/>
      <c r="D15" s="20" t="s">
        <v>189</v>
      </c>
      <c r="E15" s="21"/>
      <c r="F15" s="20" t="s">
        <v>244</v>
      </c>
      <c r="G15" s="4"/>
    </row>
    <row r="16" spans="1:7" s="6" customFormat="1" ht="34.5" thickTop="1" thickBot="1">
      <c r="A16" s="4"/>
      <c r="B16" s="7"/>
      <c r="C16" s="4"/>
      <c r="D16" s="7"/>
      <c r="E16" s="4"/>
      <c r="F16" s="7"/>
      <c r="G16" s="4"/>
    </row>
    <row r="17" spans="1:6" ht="33.75" thickTop="1">
      <c r="A17" s="1"/>
      <c r="B17" s="17" t="s">
        <v>1</v>
      </c>
      <c r="C17" s="18"/>
      <c r="D17" s="17" t="s">
        <v>1</v>
      </c>
      <c r="E17" s="18"/>
      <c r="F17" s="17" t="s">
        <v>1</v>
      </c>
    </row>
    <row r="18" spans="1:6" ht="33">
      <c r="A18" s="1"/>
      <c r="B18" s="19" t="s">
        <v>200</v>
      </c>
      <c r="C18" s="18"/>
      <c r="D18" s="19" t="s">
        <v>217</v>
      </c>
      <c r="E18" s="18"/>
      <c r="F18" s="19" t="s">
        <v>230</v>
      </c>
    </row>
    <row r="19" spans="1:6" ht="33">
      <c r="A19" s="1"/>
      <c r="B19" s="19" t="s">
        <v>196</v>
      </c>
      <c r="C19" s="18"/>
      <c r="D19" s="19" t="s">
        <v>213</v>
      </c>
      <c r="E19" s="18"/>
      <c r="F19" s="19" t="s">
        <v>241</v>
      </c>
    </row>
    <row r="20" spans="1:6" ht="33.75" thickBot="1">
      <c r="A20" s="4"/>
      <c r="B20" s="20" t="s">
        <v>197</v>
      </c>
      <c r="C20" s="21"/>
      <c r="D20" s="20" t="s">
        <v>189</v>
      </c>
      <c r="E20" s="21"/>
      <c r="F20" s="20" t="s">
        <v>244</v>
      </c>
    </row>
    <row r="21" spans="1:6" ht="34.5" thickTop="1" thickBot="1">
      <c r="A21" s="1"/>
      <c r="B21" s="23"/>
      <c r="C21" s="18"/>
      <c r="D21" s="18"/>
      <c r="E21" s="18"/>
      <c r="F21" s="18"/>
    </row>
    <row r="22" spans="1:6" ht="33.75" thickTop="1">
      <c r="A22" s="1"/>
      <c r="B22" s="17" t="s">
        <v>1</v>
      </c>
      <c r="C22" s="18"/>
      <c r="D22" s="17" t="s">
        <v>1</v>
      </c>
      <c r="E22" s="18"/>
      <c r="F22" s="17" t="s">
        <v>1</v>
      </c>
    </row>
    <row r="23" spans="1:6" ht="33">
      <c r="A23" s="1"/>
      <c r="B23" s="19" t="s">
        <v>201</v>
      </c>
      <c r="C23" s="18"/>
      <c r="D23" s="19" t="s">
        <v>218</v>
      </c>
      <c r="E23" s="18"/>
      <c r="F23" s="19" t="s">
        <v>231</v>
      </c>
    </row>
    <row r="24" spans="1:6" ht="33">
      <c r="A24" s="1"/>
      <c r="B24" s="19" t="s">
        <v>196</v>
      </c>
      <c r="C24" s="18"/>
      <c r="D24" s="19" t="s">
        <v>213</v>
      </c>
      <c r="E24" s="18"/>
      <c r="F24" s="19" t="s">
        <v>241</v>
      </c>
    </row>
    <row r="25" spans="1:6" ht="33.75" thickBot="1">
      <c r="A25" s="4"/>
      <c r="B25" s="20" t="s">
        <v>197</v>
      </c>
      <c r="C25" s="21"/>
      <c r="D25" s="20" t="s">
        <v>189</v>
      </c>
      <c r="E25" s="21"/>
      <c r="F25" s="20" t="s">
        <v>244</v>
      </c>
    </row>
    <row r="26" spans="1:6" ht="43.5" customHeight="1" thickTop="1" thickBot="1">
      <c r="A26" s="4"/>
      <c r="B26" s="22"/>
      <c r="C26" s="21"/>
      <c r="D26" s="22"/>
      <c r="E26" s="21"/>
      <c r="F26" s="22"/>
    </row>
    <row r="27" spans="1:6" ht="33.75" thickTop="1">
      <c r="A27" s="1"/>
      <c r="B27" s="17" t="s">
        <v>1</v>
      </c>
      <c r="C27" s="18"/>
      <c r="D27" s="17" t="s">
        <v>1</v>
      </c>
      <c r="E27" s="18"/>
      <c r="F27" s="17" t="s">
        <v>1</v>
      </c>
    </row>
    <row r="28" spans="1:6" ht="33">
      <c r="A28" s="1"/>
      <c r="B28" s="19" t="s">
        <v>202</v>
      </c>
      <c r="C28" s="18"/>
      <c r="D28" s="19" t="s">
        <v>219</v>
      </c>
      <c r="E28" s="18"/>
      <c r="F28" s="19" t="s">
        <v>232</v>
      </c>
    </row>
    <row r="29" spans="1:6" ht="33">
      <c r="A29" s="1"/>
      <c r="B29" s="19" t="s">
        <v>211</v>
      </c>
      <c r="C29" s="18"/>
      <c r="D29" s="19" t="s">
        <v>213</v>
      </c>
      <c r="E29" s="18"/>
      <c r="F29" s="19" t="s">
        <v>241</v>
      </c>
    </row>
    <row r="30" spans="1:6" ht="33.75" thickBot="1">
      <c r="A30" s="4"/>
      <c r="B30" s="20" t="s">
        <v>187</v>
      </c>
      <c r="C30" s="21"/>
      <c r="D30" s="20" t="s">
        <v>189</v>
      </c>
      <c r="E30" s="21"/>
      <c r="F30" s="20" t="s">
        <v>244</v>
      </c>
    </row>
    <row r="31" spans="1:6" ht="57" customHeight="1" thickTop="1" thickBot="1"/>
    <row r="32" spans="1:6" ht="28.5" thickTop="1">
      <c r="B32" s="17" t="s">
        <v>1</v>
      </c>
      <c r="C32" s="18"/>
      <c r="D32" s="17" t="s">
        <v>1</v>
      </c>
      <c r="E32" s="18"/>
      <c r="F32" s="17" t="s">
        <v>1</v>
      </c>
    </row>
    <row r="33" spans="2:6" ht="27.75">
      <c r="B33" s="19" t="s">
        <v>203</v>
      </c>
      <c r="C33" s="18"/>
      <c r="D33" s="19" t="s">
        <v>220</v>
      </c>
      <c r="E33" s="18"/>
      <c r="F33" s="19" t="s">
        <v>233</v>
      </c>
    </row>
    <row r="34" spans="2:6" ht="27.75">
      <c r="B34" s="19" t="s">
        <v>211</v>
      </c>
      <c r="C34" s="18"/>
      <c r="D34" s="19" t="s">
        <v>239</v>
      </c>
      <c r="E34" s="18"/>
      <c r="F34" s="19" t="s">
        <v>241</v>
      </c>
    </row>
    <row r="35" spans="2:6" ht="27.75" thickBot="1">
      <c r="B35" s="20" t="s">
        <v>187</v>
      </c>
      <c r="C35" s="21"/>
      <c r="D35" s="20" t="s">
        <v>190</v>
      </c>
      <c r="E35" s="21"/>
      <c r="F35" s="20" t="s">
        <v>244</v>
      </c>
    </row>
    <row r="36" spans="2:6" ht="29.25" thickTop="1" thickBot="1">
      <c r="B36" s="23"/>
      <c r="C36" s="18"/>
      <c r="D36" s="18"/>
      <c r="E36" s="18"/>
      <c r="F36" s="18"/>
    </row>
    <row r="37" spans="2:6" ht="28.5" thickTop="1">
      <c r="B37" s="17" t="s">
        <v>1</v>
      </c>
      <c r="C37" s="18"/>
      <c r="D37" s="17" t="s">
        <v>1</v>
      </c>
      <c r="E37" s="18"/>
      <c r="F37" s="17" t="s">
        <v>1</v>
      </c>
    </row>
    <row r="38" spans="2:6" ht="27.75">
      <c r="B38" s="19" t="s">
        <v>204</v>
      </c>
      <c r="C38" s="18"/>
      <c r="D38" s="19" t="s">
        <v>221</v>
      </c>
      <c r="E38" s="18"/>
      <c r="F38" s="19" t="s">
        <v>234</v>
      </c>
    </row>
    <row r="39" spans="2:6" ht="27.75">
      <c r="B39" s="19" t="s">
        <v>211</v>
      </c>
      <c r="C39" s="18"/>
      <c r="D39" s="19" t="s">
        <v>239</v>
      </c>
      <c r="E39" s="18"/>
      <c r="F39" s="19" t="s">
        <v>242</v>
      </c>
    </row>
    <row r="40" spans="2:6" ht="27.75" thickBot="1">
      <c r="B40" s="20" t="s">
        <v>187</v>
      </c>
      <c r="C40" s="21"/>
      <c r="D40" s="20" t="s">
        <v>190</v>
      </c>
      <c r="E40" s="21"/>
      <c r="F40" s="20" t="s">
        <v>192</v>
      </c>
    </row>
    <row r="41" spans="2:6" ht="42" customHeight="1" thickTop="1" thickBot="1">
      <c r="B41" s="22"/>
      <c r="C41" s="21"/>
      <c r="D41" s="22"/>
      <c r="E41" s="21"/>
      <c r="F41" s="22"/>
    </row>
    <row r="42" spans="2:6" ht="28.5" thickTop="1">
      <c r="B42" s="17" t="s">
        <v>1</v>
      </c>
      <c r="C42" s="18"/>
      <c r="D42" s="17" t="s">
        <v>1</v>
      </c>
      <c r="E42" s="18"/>
      <c r="F42" s="17" t="s">
        <v>1</v>
      </c>
    </row>
    <row r="43" spans="2:6" ht="27.75">
      <c r="B43" s="19" t="s">
        <v>205</v>
      </c>
      <c r="C43" s="18"/>
      <c r="D43" s="19" t="s">
        <v>222</v>
      </c>
      <c r="E43" s="18"/>
      <c r="F43" s="19" t="s">
        <v>235</v>
      </c>
    </row>
    <row r="44" spans="2:6" ht="27.75">
      <c r="B44" s="19" t="s">
        <v>211</v>
      </c>
      <c r="C44" s="18"/>
      <c r="D44" s="19" t="s">
        <v>239</v>
      </c>
      <c r="E44" s="18"/>
      <c r="F44" s="19" t="s">
        <v>242</v>
      </c>
    </row>
    <row r="45" spans="2:6" ht="27.75" thickBot="1">
      <c r="B45" s="20" t="s">
        <v>187</v>
      </c>
      <c r="C45" s="21"/>
      <c r="D45" s="20" t="s">
        <v>190</v>
      </c>
      <c r="E45" s="21"/>
      <c r="F45" s="20" t="s">
        <v>192</v>
      </c>
    </row>
    <row r="46" spans="2:6" ht="54" customHeight="1" thickTop="1" thickBot="1"/>
    <row r="47" spans="2:6" ht="28.5" thickTop="1">
      <c r="B47" s="17" t="s">
        <v>1</v>
      </c>
      <c r="C47" s="18"/>
      <c r="D47" s="17" t="s">
        <v>1</v>
      </c>
      <c r="E47" s="18"/>
      <c r="F47" s="17" t="s">
        <v>1</v>
      </c>
    </row>
    <row r="48" spans="2:6" ht="27.75">
      <c r="B48" s="19" t="s">
        <v>206</v>
      </c>
      <c r="C48" s="18"/>
      <c r="D48" s="19" t="s">
        <v>223</v>
      </c>
      <c r="E48" s="18"/>
      <c r="F48" s="19" t="s">
        <v>236</v>
      </c>
    </row>
    <row r="49" spans="2:6" ht="27.75">
      <c r="B49" s="19" t="s">
        <v>211</v>
      </c>
      <c r="C49" s="18"/>
      <c r="D49" s="19" t="s">
        <v>239</v>
      </c>
      <c r="E49" s="18"/>
      <c r="F49" s="19" t="s">
        <v>242</v>
      </c>
    </row>
    <row r="50" spans="2:6" ht="27.75" thickBot="1">
      <c r="B50" s="20" t="s">
        <v>187</v>
      </c>
      <c r="C50" s="21"/>
      <c r="D50" s="20" t="s">
        <v>190</v>
      </c>
      <c r="E50" s="21"/>
      <c r="F50" s="20" t="s">
        <v>192</v>
      </c>
    </row>
    <row r="51" spans="2:6" ht="60" customHeight="1" thickTop="1" thickBot="1"/>
    <row r="52" spans="2:6" ht="28.5" thickTop="1">
      <c r="B52" s="17" t="s">
        <v>1</v>
      </c>
      <c r="C52" s="18"/>
      <c r="D52" s="17" t="s">
        <v>1</v>
      </c>
      <c r="E52" s="18"/>
      <c r="F52" s="17" t="s">
        <v>1</v>
      </c>
    </row>
    <row r="53" spans="2:6" ht="27.75">
      <c r="B53" s="19" t="s">
        <v>207</v>
      </c>
      <c r="C53" s="18"/>
      <c r="D53" s="19" t="s">
        <v>224</v>
      </c>
      <c r="E53" s="18"/>
      <c r="F53" s="19" t="s">
        <v>237</v>
      </c>
    </row>
    <row r="54" spans="2:6" ht="27.75">
      <c r="B54" s="19" t="s">
        <v>212</v>
      </c>
      <c r="C54" s="18"/>
      <c r="D54" s="19" t="s">
        <v>239</v>
      </c>
      <c r="E54" s="18"/>
      <c r="F54" s="19" t="s">
        <v>242</v>
      </c>
    </row>
    <row r="55" spans="2:6" ht="36.75" customHeight="1" thickBot="1">
      <c r="B55" s="20" t="s">
        <v>188</v>
      </c>
      <c r="C55" s="21"/>
      <c r="D55" s="20" t="s">
        <v>190</v>
      </c>
      <c r="E55" s="21"/>
      <c r="F55" s="20" t="s">
        <v>192</v>
      </c>
    </row>
    <row r="56" spans="2:6" ht="47.25" customHeight="1" thickTop="1" thickBot="1">
      <c r="B56" s="23"/>
      <c r="C56" s="18"/>
      <c r="D56" s="18"/>
      <c r="E56" s="18"/>
      <c r="F56" s="18"/>
    </row>
    <row r="57" spans="2:6" ht="28.5" thickTop="1">
      <c r="B57" s="17" t="s">
        <v>1</v>
      </c>
      <c r="C57" s="18"/>
      <c r="D57" s="17" t="s">
        <v>1</v>
      </c>
      <c r="E57" s="18"/>
      <c r="F57" s="17" t="s">
        <v>1</v>
      </c>
    </row>
    <row r="58" spans="2:6" ht="27.75">
      <c r="B58" s="19" t="s">
        <v>208</v>
      </c>
      <c r="C58" s="18"/>
      <c r="D58" s="19" t="s">
        <v>225</v>
      </c>
      <c r="E58" s="18"/>
      <c r="F58" s="19" t="s">
        <v>238</v>
      </c>
    </row>
    <row r="59" spans="2:6" ht="27.75">
      <c r="B59" s="19" t="s">
        <v>212</v>
      </c>
      <c r="C59" s="18"/>
      <c r="D59" s="19" t="s">
        <v>240</v>
      </c>
      <c r="E59" s="18"/>
      <c r="F59" s="19" t="s">
        <v>242</v>
      </c>
    </row>
    <row r="60" spans="2:6" ht="27.75" thickBot="1">
      <c r="B60" s="20" t="s">
        <v>188</v>
      </c>
      <c r="C60" s="21"/>
      <c r="D60" s="20" t="s">
        <v>191</v>
      </c>
      <c r="E60" s="21"/>
      <c r="F60" s="20" t="s">
        <v>192</v>
      </c>
    </row>
    <row r="61" spans="2:6" ht="60" customHeight="1" thickTop="1" thickBot="1"/>
    <row r="62" spans="2:6" ht="28.5" thickTop="1">
      <c r="B62" s="17" t="s">
        <v>1</v>
      </c>
      <c r="C62" s="18"/>
      <c r="D62" s="17" t="s">
        <v>1</v>
      </c>
      <c r="E62" s="18"/>
      <c r="F62" s="17"/>
    </row>
    <row r="63" spans="2:6" ht="27.75">
      <c r="B63" s="19" t="s">
        <v>209</v>
      </c>
      <c r="C63" s="18"/>
      <c r="D63" s="19" t="s">
        <v>226</v>
      </c>
      <c r="E63" s="18"/>
      <c r="F63" s="19"/>
    </row>
    <row r="64" spans="2:6" ht="27.75">
      <c r="B64" s="19" t="s">
        <v>212</v>
      </c>
      <c r="C64" s="18"/>
      <c r="D64" s="19" t="s">
        <v>240</v>
      </c>
      <c r="E64" s="18"/>
      <c r="F64" s="19"/>
    </row>
    <row r="65" spans="2:6" ht="27.75" thickBot="1">
      <c r="B65" s="20" t="s">
        <v>188</v>
      </c>
      <c r="C65" s="21"/>
      <c r="D65" s="20" t="s">
        <v>191</v>
      </c>
      <c r="E65" s="21"/>
      <c r="F65" s="20"/>
    </row>
    <row r="66" spans="2:6" ht="61.5" customHeight="1" thickTop="1" thickBot="1"/>
    <row r="67" spans="2:6" ht="28.5" thickTop="1">
      <c r="B67" s="17" t="s">
        <v>1</v>
      </c>
      <c r="C67" s="18"/>
      <c r="D67" s="17" t="s">
        <v>1</v>
      </c>
      <c r="E67" s="18"/>
      <c r="F67" s="17"/>
    </row>
    <row r="68" spans="2:6" ht="27.75">
      <c r="B68" s="19" t="s">
        <v>210</v>
      </c>
      <c r="C68" s="18"/>
      <c r="D68" s="19" t="s">
        <v>227</v>
      </c>
      <c r="E68" s="18"/>
      <c r="F68" s="19"/>
    </row>
    <row r="69" spans="2:6" ht="27.75">
      <c r="B69" s="19" t="s">
        <v>212</v>
      </c>
      <c r="C69" s="18"/>
      <c r="D69" s="19" t="s">
        <v>240</v>
      </c>
      <c r="E69" s="18"/>
      <c r="F69" s="19"/>
    </row>
    <row r="70" spans="2:6" ht="27.75" thickBot="1">
      <c r="B70" s="20" t="s">
        <v>188</v>
      </c>
      <c r="C70" s="21"/>
      <c r="D70" s="20" t="s">
        <v>191</v>
      </c>
      <c r="E70" s="21"/>
      <c r="F70" s="20"/>
    </row>
    <row r="71" spans="2:6" ht="65.25" customHeight="1" thickTop="1">
      <c r="B71" s="23"/>
      <c r="C71" s="18"/>
      <c r="D71" s="18"/>
      <c r="E71" s="18"/>
      <c r="F71" s="18"/>
    </row>
  </sheetData>
  <pageMargins left="0.25" right="0.25" top="0.75" bottom="0.75" header="0.3" footer="0.3"/>
  <pageSetup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activeCell="R4" sqref="R4"/>
    </sheetView>
  </sheetViews>
  <sheetFormatPr defaultRowHeight="15"/>
  <cols>
    <col min="1" max="1" width="12" customWidth="1"/>
    <col min="2" max="2" width="8.5703125" style="24" bestFit="1" customWidth="1"/>
    <col min="3" max="3" width="9" style="24" bestFit="1" customWidth="1"/>
    <col min="4" max="4" width="8" style="24" bestFit="1" customWidth="1"/>
    <col min="5" max="6" width="7.5703125" style="24" bestFit="1" customWidth="1"/>
    <col min="7" max="7" width="9.28515625" style="24" customWidth="1"/>
    <col min="8" max="12" width="7.5703125" style="24" bestFit="1" customWidth="1"/>
    <col min="13" max="13" width="7.5703125" customWidth="1"/>
  </cols>
  <sheetData>
    <row r="1" spans="1:21" ht="23.25">
      <c r="A1" s="187" t="s">
        <v>423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55"/>
      <c r="P1" s="55"/>
      <c r="Q1" s="55"/>
      <c r="R1" s="55"/>
      <c r="S1" s="55"/>
      <c r="T1" s="55"/>
      <c r="U1" s="55"/>
    </row>
    <row r="2" spans="1:21" ht="1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15.75">
      <c r="A3" s="45" t="s">
        <v>326</v>
      </c>
      <c r="B3" s="45"/>
      <c r="C3" s="46" t="s">
        <v>327</v>
      </c>
      <c r="D3" s="192" t="s">
        <v>409</v>
      </c>
      <c r="E3" s="192"/>
      <c r="F3" s="192"/>
      <c r="G3" s="45" t="s">
        <v>336</v>
      </c>
      <c r="H3" s="45"/>
      <c r="I3" s="45"/>
      <c r="J3" s="46" t="s">
        <v>327</v>
      </c>
      <c r="K3" s="192" t="s">
        <v>410</v>
      </c>
      <c r="L3" s="192"/>
      <c r="M3" s="192"/>
    </row>
    <row r="4" spans="1:21" ht="15.75">
      <c r="A4" s="45" t="s">
        <v>329</v>
      </c>
      <c r="B4" s="45"/>
      <c r="C4" s="46" t="s">
        <v>327</v>
      </c>
      <c r="D4" s="193">
        <v>42927</v>
      </c>
      <c r="E4" s="193"/>
      <c r="F4" s="193"/>
      <c r="G4" s="49" t="s">
        <v>411</v>
      </c>
      <c r="H4" s="49"/>
      <c r="I4" s="49"/>
      <c r="J4" s="46" t="s">
        <v>327</v>
      </c>
      <c r="K4" s="192">
        <v>2</v>
      </c>
      <c r="L4" s="192"/>
      <c r="M4" s="192"/>
    </row>
    <row r="5" spans="1:21" ht="15.75">
      <c r="A5" s="45" t="s">
        <v>332</v>
      </c>
      <c r="B5" s="45"/>
      <c r="C5" s="46" t="s">
        <v>327</v>
      </c>
      <c r="D5" s="47">
        <v>55</v>
      </c>
      <c r="E5" s="47"/>
      <c r="F5" s="47"/>
      <c r="G5" s="45" t="s">
        <v>401</v>
      </c>
      <c r="H5" s="45"/>
      <c r="I5" s="45"/>
      <c r="J5" s="46" t="s">
        <v>327</v>
      </c>
      <c r="K5" s="192" t="s">
        <v>402</v>
      </c>
      <c r="L5" s="192"/>
      <c r="M5" s="192"/>
    </row>
    <row r="6" spans="1:21" ht="15.75">
      <c r="A6" s="45" t="s">
        <v>333</v>
      </c>
      <c r="B6" s="45"/>
      <c r="C6" s="46" t="s">
        <v>327</v>
      </c>
      <c r="D6" s="192">
        <v>1</v>
      </c>
      <c r="E6" s="192"/>
      <c r="F6" s="192"/>
      <c r="G6" s="45" t="s">
        <v>339</v>
      </c>
      <c r="H6" s="45"/>
      <c r="I6" s="45"/>
      <c r="J6" s="46" t="s">
        <v>327</v>
      </c>
      <c r="K6" s="192">
        <v>7</v>
      </c>
      <c r="L6" s="192"/>
      <c r="M6" s="192"/>
    </row>
    <row r="7" spans="1:21" ht="15.75">
      <c r="A7" s="44"/>
      <c r="B7" s="48"/>
      <c r="C7" s="48"/>
      <c r="D7" s="48"/>
      <c r="E7" s="48"/>
      <c r="F7" s="48"/>
      <c r="G7" s="50" t="s">
        <v>403</v>
      </c>
      <c r="H7" s="50"/>
      <c r="I7" s="50"/>
      <c r="J7" s="46" t="s">
        <v>327</v>
      </c>
      <c r="K7" s="192" t="s">
        <v>404</v>
      </c>
      <c r="L7" s="192"/>
      <c r="M7" s="192"/>
    </row>
    <row r="8" spans="1:21" ht="15.75">
      <c r="A8" s="44"/>
      <c r="B8" s="48"/>
      <c r="C8" s="48"/>
      <c r="D8" s="48"/>
      <c r="E8" s="51"/>
      <c r="F8" s="48"/>
      <c r="G8" s="48"/>
      <c r="H8" s="48"/>
      <c r="I8" s="48"/>
      <c r="J8" s="48"/>
      <c r="K8" s="48"/>
      <c r="L8" s="48"/>
      <c r="M8" s="44"/>
    </row>
    <row r="9" spans="1:21" ht="24" customHeight="1">
      <c r="A9" s="44"/>
      <c r="B9" s="186" t="s">
        <v>408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44"/>
    </row>
    <row r="10" spans="1:21" ht="24" customHeight="1">
      <c r="A10" s="191" t="s">
        <v>405</v>
      </c>
      <c r="B10" s="194" t="s">
        <v>400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6"/>
      <c r="M10" s="189" t="s">
        <v>406</v>
      </c>
    </row>
    <row r="11" spans="1:21" ht="24" customHeight="1">
      <c r="A11" s="191"/>
      <c r="B11" s="56" t="s">
        <v>390</v>
      </c>
      <c r="C11" s="56" t="s">
        <v>389</v>
      </c>
      <c r="D11" s="56" t="s">
        <v>385</v>
      </c>
      <c r="E11" s="56" t="s">
        <v>379</v>
      </c>
      <c r="F11" s="56" t="s">
        <v>374</v>
      </c>
      <c r="G11" s="56" t="s">
        <v>369</v>
      </c>
      <c r="H11" s="56" t="s">
        <v>365</v>
      </c>
      <c r="I11" s="56" t="s">
        <v>359</v>
      </c>
      <c r="J11" s="56" t="s">
        <v>354</v>
      </c>
      <c r="K11" s="56" t="s">
        <v>349</v>
      </c>
      <c r="L11" s="56" t="s">
        <v>345</v>
      </c>
      <c r="M11" s="189"/>
    </row>
    <row r="12" spans="1:21" ht="24" customHeight="1">
      <c r="A12" s="191"/>
      <c r="B12" s="56" t="s">
        <v>395</v>
      </c>
      <c r="C12" s="56" t="s">
        <v>391</v>
      </c>
      <c r="D12" s="56" t="s">
        <v>386</v>
      </c>
      <c r="E12" s="56" t="s">
        <v>380</v>
      </c>
      <c r="F12" s="56" t="s">
        <v>375</v>
      </c>
      <c r="G12" s="56" t="s">
        <v>370</v>
      </c>
      <c r="H12" s="56" t="s">
        <v>366</v>
      </c>
      <c r="I12" s="56" t="s">
        <v>360</v>
      </c>
      <c r="J12" s="56" t="s">
        <v>355</v>
      </c>
      <c r="K12" s="56" t="s">
        <v>350</v>
      </c>
      <c r="L12" s="56" t="s">
        <v>346</v>
      </c>
      <c r="M12" s="189"/>
    </row>
    <row r="13" spans="1:21" ht="24" customHeight="1">
      <c r="A13" s="191"/>
      <c r="B13" s="56" t="s">
        <v>396</v>
      </c>
      <c r="C13" s="56" t="s">
        <v>392</v>
      </c>
      <c r="D13" s="56" t="s">
        <v>387</v>
      </c>
      <c r="E13" s="56" t="s">
        <v>381</v>
      </c>
      <c r="F13" s="56" t="s">
        <v>376</v>
      </c>
      <c r="G13" s="56" t="s">
        <v>371</v>
      </c>
      <c r="H13" s="56" t="s">
        <v>367</v>
      </c>
      <c r="I13" s="56" t="s">
        <v>361</v>
      </c>
      <c r="J13" s="56" t="s">
        <v>356</v>
      </c>
      <c r="K13" s="56" t="s">
        <v>351</v>
      </c>
      <c r="L13" s="56" t="s">
        <v>347</v>
      </c>
      <c r="M13" s="189"/>
    </row>
    <row r="14" spans="1:21" ht="24" customHeight="1">
      <c r="A14" s="191"/>
      <c r="B14" s="56" t="s">
        <v>397</v>
      </c>
      <c r="C14" s="56" t="s">
        <v>393</v>
      </c>
      <c r="D14" s="56" t="s">
        <v>388</v>
      </c>
      <c r="E14" s="56" t="s">
        <v>382</v>
      </c>
      <c r="F14" s="56" t="s">
        <v>377</v>
      </c>
      <c r="G14" s="56" t="s">
        <v>372</v>
      </c>
      <c r="H14" s="56" t="s">
        <v>368</v>
      </c>
      <c r="I14" s="56" t="s">
        <v>362</v>
      </c>
      <c r="J14" s="56" t="s">
        <v>357</v>
      </c>
      <c r="K14" s="56" t="s">
        <v>352</v>
      </c>
      <c r="L14" s="56" t="s">
        <v>348</v>
      </c>
      <c r="M14" s="189"/>
    </row>
    <row r="15" spans="1:21" ht="24" customHeight="1">
      <c r="A15" s="191"/>
      <c r="B15" s="56" t="s">
        <v>398</v>
      </c>
      <c r="C15" s="56" t="s">
        <v>394</v>
      </c>
      <c r="D15" s="56" t="s">
        <v>384</v>
      </c>
      <c r="E15" s="56" t="s">
        <v>383</v>
      </c>
      <c r="F15" s="56" t="s">
        <v>378</v>
      </c>
      <c r="G15" s="56" t="s">
        <v>373</v>
      </c>
      <c r="H15" s="56" t="s">
        <v>364</v>
      </c>
      <c r="I15" s="56" t="s">
        <v>363</v>
      </c>
      <c r="J15" s="56" t="s">
        <v>358</v>
      </c>
      <c r="K15" s="56" t="s">
        <v>353</v>
      </c>
      <c r="L15" s="56" t="s">
        <v>344</v>
      </c>
      <c r="M15" s="189"/>
    </row>
    <row r="16" spans="1:21" ht="24" customHeight="1">
      <c r="A16" s="191"/>
      <c r="B16" s="53" t="s">
        <v>412</v>
      </c>
      <c r="C16" s="54" t="s">
        <v>413</v>
      </c>
      <c r="D16" s="53" t="s">
        <v>414</v>
      </c>
      <c r="E16" s="54" t="s">
        <v>415</v>
      </c>
      <c r="F16" s="53" t="s">
        <v>416</v>
      </c>
      <c r="G16" s="54" t="s">
        <v>417</v>
      </c>
      <c r="H16" s="53" t="s">
        <v>418</v>
      </c>
      <c r="I16" s="54" t="s">
        <v>419</v>
      </c>
      <c r="J16" s="53" t="s">
        <v>420</v>
      </c>
      <c r="K16" s="54" t="s">
        <v>421</v>
      </c>
      <c r="L16" s="52" t="s">
        <v>422</v>
      </c>
      <c r="M16" s="189"/>
    </row>
    <row r="17" spans="1:13" ht="24" customHeight="1">
      <c r="A17" s="191"/>
      <c r="B17" s="194" t="s">
        <v>399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6"/>
      <c r="M17" s="189"/>
    </row>
    <row r="18" spans="1:13" ht="24" customHeight="1">
      <c r="A18" s="190"/>
      <c r="B18" s="188" t="s">
        <v>407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90"/>
    </row>
    <row r="19" spans="1:13" ht="15.75">
      <c r="A19" s="190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190"/>
    </row>
    <row r="20" spans="1:13" ht="15.75">
      <c r="A20" s="190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190"/>
    </row>
  </sheetData>
  <mergeCells count="15">
    <mergeCell ref="B9:L9"/>
    <mergeCell ref="A1:N1"/>
    <mergeCell ref="B18:L18"/>
    <mergeCell ref="M10:M20"/>
    <mergeCell ref="A10:A20"/>
    <mergeCell ref="K5:M5"/>
    <mergeCell ref="K6:M6"/>
    <mergeCell ref="D6:F6"/>
    <mergeCell ref="K7:M7"/>
    <mergeCell ref="D3:F3"/>
    <mergeCell ref="K3:M3"/>
    <mergeCell ref="D4:F4"/>
    <mergeCell ref="K4:M4"/>
    <mergeCell ref="B10:L10"/>
    <mergeCell ref="B17:L17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111"/>
  <sheetViews>
    <sheetView zoomScale="70" zoomScaleNormal="70" workbookViewId="0">
      <selection activeCell="Q12" sqref="Q12"/>
    </sheetView>
  </sheetViews>
  <sheetFormatPr defaultRowHeight="15"/>
  <cols>
    <col min="1" max="1" width="4.85546875" customWidth="1"/>
    <col min="2" max="2" width="10.28515625" style="24" customWidth="1"/>
    <col min="3" max="3" width="8" style="24" customWidth="1"/>
    <col min="4" max="4" width="8.140625" style="24" customWidth="1"/>
    <col min="5" max="5" width="9.140625" style="24" customWidth="1"/>
    <col min="6" max="6" width="8.7109375" style="24" customWidth="1"/>
    <col min="7" max="7" width="9.42578125" style="24" customWidth="1"/>
    <col min="8" max="8" width="9.140625" style="24" customWidth="1"/>
    <col min="9" max="9" width="10.5703125" style="24" customWidth="1"/>
    <col min="10" max="10" width="14.28515625" customWidth="1"/>
    <col min="11" max="11" width="15.85546875" customWidth="1"/>
    <col min="12" max="12" width="17.85546875" bestFit="1" customWidth="1"/>
    <col min="13" max="13" width="6.85546875" customWidth="1"/>
  </cols>
  <sheetData>
    <row r="1" spans="1:20" ht="23.25">
      <c r="A1" s="187" t="s">
        <v>607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55"/>
      <c r="O1" s="55"/>
      <c r="P1" s="55"/>
      <c r="Q1" s="55"/>
      <c r="R1" s="55"/>
      <c r="S1" s="55"/>
      <c r="T1" s="55"/>
    </row>
    <row r="2" spans="1:20" ht="15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8.75">
      <c r="A3" s="37" t="s">
        <v>326</v>
      </c>
      <c r="B3" s="37"/>
      <c r="C3" s="38" t="s">
        <v>327</v>
      </c>
      <c r="D3" s="180" t="s">
        <v>424</v>
      </c>
      <c r="E3" s="180"/>
      <c r="F3" s="180"/>
      <c r="G3" s="37" t="s">
        <v>336</v>
      </c>
      <c r="H3" s="37"/>
      <c r="I3" s="37"/>
      <c r="J3" s="38" t="s">
        <v>327</v>
      </c>
      <c r="K3" s="205" t="s">
        <v>410</v>
      </c>
      <c r="L3" s="205"/>
    </row>
    <row r="4" spans="1:20" ht="18.75">
      <c r="A4" s="37" t="s">
        <v>329</v>
      </c>
      <c r="B4" s="37"/>
      <c r="C4" s="38" t="s">
        <v>327</v>
      </c>
      <c r="D4" s="182">
        <v>42927</v>
      </c>
      <c r="E4" s="182"/>
      <c r="F4" s="182"/>
      <c r="G4" s="62" t="s">
        <v>411</v>
      </c>
      <c r="H4" s="62"/>
      <c r="I4" s="62"/>
      <c r="J4" s="38" t="s">
        <v>327</v>
      </c>
      <c r="K4" s="180">
        <v>2</v>
      </c>
      <c r="L4" s="180"/>
    </row>
    <row r="5" spans="1:20" ht="18.75">
      <c r="A5" s="37" t="s">
        <v>332</v>
      </c>
      <c r="B5" s="37"/>
      <c r="C5" s="38" t="s">
        <v>327</v>
      </c>
      <c r="D5" s="40">
        <v>10</v>
      </c>
      <c r="E5" s="40"/>
      <c r="F5" s="40"/>
      <c r="G5" s="37" t="s">
        <v>401</v>
      </c>
      <c r="H5" s="37"/>
      <c r="I5" s="37"/>
      <c r="J5" s="38" t="s">
        <v>327</v>
      </c>
      <c r="K5" s="180" t="s">
        <v>402</v>
      </c>
      <c r="L5" s="180"/>
    </row>
    <row r="6" spans="1:20" ht="18.75">
      <c r="A6" s="37" t="s">
        <v>333</v>
      </c>
      <c r="B6" s="37"/>
      <c r="C6" s="38" t="s">
        <v>327</v>
      </c>
      <c r="D6" s="180">
        <v>3</v>
      </c>
      <c r="E6" s="180"/>
      <c r="F6" s="180"/>
      <c r="G6" s="37" t="s">
        <v>339</v>
      </c>
      <c r="H6" s="37"/>
      <c r="I6" s="37"/>
      <c r="J6" s="38" t="s">
        <v>327</v>
      </c>
      <c r="K6" s="180">
        <v>7</v>
      </c>
      <c r="L6" s="180"/>
    </row>
    <row r="7" spans="1:20" ht="18.75">
      <c r="A7" s="36"/>
      <c r="B7" s="41"/>
      <c r="C7" s="41"/>
      <c r="D7" s="41"/>
      <c r="E7" s="41"/>
      <c r="F7" s="41"/>
      <c r="G7" s="63" t="s">
        <v>403</v>
      </c>
      <c r="H7" s="63"/>
      <c r="I7" s="63"/>
      <c r="J7" s="38" t="s">
        <v>327</v>
      </c>
      <c r="K7" s="180" t="s">
        <v>404</v>
      </c>
      <c r="L7" s="180"/>
    </row>
    <row r="8" spans="1:20" ht="7.5" customHeight="1">
      <c r="A8" s="44"/>
      <c r="B8" s="48"/>
      <c r="C8" s="48"/>
      <c r="D8" s="48"/>
      <c r="E8" s="51"/>
      <c r="F8" s="48"/>
      <c r="G8" s="48"/>
      <c r="H8" s="48"/>
      <c r="I8" s="48"/>
      <c r="J8" s="48"/>
      <c r="K8" s="48"/>
      <c r="L8" s="48"/>
    </row>
    <row r="9" spans="1:20" ht="30" customHeight="1">
      <c r="B9" s="200" t="s">
        <v>606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</row>
    <row r="10" spans="1:20" s="36" customFormat="1" ht="26.25" customHeight="1">
      <c r="A10" s="197" t="s">
        <v>405</v>
      </c>
      <c r="B10" s="201" t="s">
        <v>245</v>
      </c>
      <c r="C10" s="201"/>
      <c r="D10" s="201"/>
      <c r="E10" s="201"/>
      <c r="F10" s="201"/>
      <c r="G10" s="201"/>
      <c r="H10" s="201"/>
      <c r="I10" s="202"/>
      <c r="J10" s="58" t="s">
        <v>554</v>
      </c>
      <c r="K10" s="59" t="s">
        <v>543</v>
      </c>
      <c r="L10" s="70" t="s">
        <v>532</v>
      </c>
      <c r="M10" s="197" t="s">
        <v>604</v>
      </c>
    </row>
    <row r="11" spans="1:20" s="36" customFormat="1" ht="26.25" customHeight="1">
      <c r="A11" s="198"/>
      <c r="B11" s="203"/>
      <c r="C11" s="203"/>
      <c r="D11" s="203"/>
      <c r="E11" s="203"/>
      <c r="F11" s="203"/>
      <c r="G11" s="203"/>
      <c r="H11" s="203"/>
      <c r="I11" s="204"/>
      <c r="J11" s="58" t="s">
        <v>555</v>
      </c>
      <c r="K11" s="59" t="s">
        <v>544</v>
      </c>
      <c r="L11" s="70" t="s">
        <v>533</v>
      </c>
      <c r="M11" s="198"/>
    </row>
    <row r="12" spans="1:20" s="36" customFormat="1" ht="26.25" customHeight="1">
      <c r="A12" s="198"/>
      <c r="B12" s="72" t="s">
        <v>566</v>
      </c>
      <c r="C12" s="64" t="s">
        <v>580</v>
      </c>
      <c r="D12" s="64" t="s">
        <v>603</v>
      </c>
      <c r="E12" s="65" t="s">
        <v>599</v>
      </c>
      <c r="F12" s="65" t="s">
        <v>595</v>
      </c>
      <c r="G12" s="65" t="s">
        <v>591</v>
      </c>
      <c r="H12" s="68" t="s">
        <v>587</v>
      </c>
      <c r="I12" s="68" t="s">
        <v>568</v>
      </c>
      <c r="J12" s="60" t="s">
        <v>556</v>
      </c>
      <c r="K12" s="61" t="s">
        <v>545</v>
      </c>
      <c r="L12" s="71" t="s">
        <v>534</v>
      </c>
      <c r="M12" s="198"/>
    </row>
    <row r="13" spans="1:20" s="36" customFormat="1" ht="26.25" customHeight="1">
      <c r="A13" s="198"/>
      <c r="B13" s="73" t="s">
        <v>194</v>
      </c>
      <c r="C13" s="66" t="s">
        <v>526</v>
      </c>
      <c r="D13" s="66" t="s">
        <v>530</v>
      </c>
      <c r="E13" s="67" t="s">
        <v>524</v>
      </c>
      <c r="F13" s="67" t="s">
        <v>529</v>
      </c>
      <c r="G13" s="67" t="s">
        <v>573</v>
      </c>
      <c r="H13" s="69" t="s">
        <v>572</v>
      </c>
      <c r="I13" s="69" t="s">
        <v>567</v>
      </c>
      <c r="J13" s="60" t="s">
        <v>557</v>
      </c>
      <c r="K13" s="61" t="s">
        <v>546</v>
      </c>
      <c r="L13" s="71" t="s">
        <v>535</v>
      </c>
      <c r="M13" s="198"/>
    </row>
    <row r="14" spans="1:20" s="36" customFormat="1" ht="26.25" customHeight="1">
      <c r="A14" s="198"/>
      <c r="B14" s="72" t="s">
        <v>566</v>
      </c>
      <c r="C14" s="64" t="s">
        <v>579</v>
      </c>
      <c r="D14" s="64" t="s">
        <v>602</v>
      </c>
      <c r="E14" s="65" t="s">
        <v>598</v>
      </c>
      <c r="F14" s="65" t="s">
        <v>594</v>
      </c>
      <c r="G14" s="65" t="s">
        <v>590</v>
      </c>
      <c r="H14" s="68" t="s">
        <v>586</v>
      </c>
      <c r="I14" s="68" t="s">
        <v>583</v>
      </c>
      <c r="J14" s="60" t="s">
        <v>558</v>
      </c>
      <c r="K14" s="61" t="s">
        <v>547</v>
      </c>
      <c r="L14" s="71" t="s">
        <v>536</v>
      </c>
      <c r="M14" s="198"/>
    </row>
    <row r="15" spans="1:20" s="36" customFormat="1" ht="26.25" customHeight="1">
      <c r="A15" s="198"/>
      <c r="B15" s="73" t="s">
        <v>194</v>
      </c>
      <c r="C15" s="66" t="s">
        <v>527</v>
      </c>
      <c r="D15" s="66" t="s">
        <v>531</v>
      </c>
      <c r="E15" s="67" t="s">
        <v>525</v>
      </c>
      <c r="F15" s="67" t="s">
        <v>565</v>
      </c>
      <c r="G15" s="67" t="s">
        <v>569</v>
      </c>
      <c r="H15" s="69" t="s">
        <v>571</v>
      </c>
      <c r="I15" s="69" t="s">
        <v>526</v>
      </c>
      <c r="J15" s="60" t="s">
        <v>559</v>
      </c>
      <c r="K15" s="61" t="s">
        <v>548</v>
      </c>
      <c r="L15" s="71" t="s">
        <v>537</v>
      </c>
      <c r="M15" s="198"/>
    </row>
    <row r="16" spans="1:20" s="36" customFormat="1" ht="26.25" customHeight="1">
      <c r="A16" s="198"/>
      <c r="B16" s="74" t="s">
        <v>575</v>
      </c>
      <c r="C16" s="64" t="s">
        <v>578</v>
      </c>
      <c r="D16" s="64" t="s">
        <v>601</v>
      </c>
      <c r="E16" s="65" t="s">
        <v>597</v>
      </c>
      <c r="F16" s="65" t="s">
        <v>593</v>
      </c>
      <c r="G16" s="68" t="s">
        <v>589</v>
      </c>
      <c r="H16" s="68" t="s">
        <v>585</v>
      </c>
      <c r="I16" s="68" t="s">
        <v>582</v>
      </c>
      <c r="J16" s="60" t="s">
        <v>560</v>
      </c>
      <c r="K16" s="61" t="s">
        <v>549</v>
      </c>
      <c r="L16" s="71" t="s">
        <v>538</v>
      </c>
      <c r="M16" s="198"/>
    </row>
    <row r="17" spans="1:13" s="36" customFormat="1" ht="26.25" customHeight="1">
      <c r="A17" s="198"/>
      <c r="B17" s="75" t="s">
        <v>524</v>
      </c>
      <c r="C17" s="66" t="s">
        <v>528</v>
      </c>
      <c r="D17" s="66" t="s">
        <v>565</v>
      </c>
      <c r="E17" s="67" t="s">
        <v>527</v>
      </c>
      <c r="F17" s="67" t="s">
        <v>531</v>
      </c>
      <c r="G17" s="69" t="s">
        <v>194</v>
      </c>
      <c r="H17" s="69" t="s">
        <v>570</v>
      </c>
      <c r="I17" s="69" t="s">
        <v>525</v>
      </c>
      <c r="J17" s="60" t="s">
        <v>561</v>
      </c>
      <c r="K17" s="61" t="s">
        <v>550</v>
      </c>
      <c r="L17" s="71" t="s">
        <v>539</v>
      </c>
      <c r="M17" s="198"/>
    </row>
    <row r="18" spans="1:13" s="36" customFormat="1" ht="26.25" customHeight="1">
      <c r="A18" s="198"/>
      <c r="B18" s="74" t="s">
        <v>576</v>
      </c>
      <c r="C18" s="64" t="s">
        <v>577</v>
      </c>
      <c r="D18" s="64" t="s">
        <v>600</v>
      </c>
      <c r="E18" s="65" t="s">
        <v>596</v>
      </c>
      <c r="F18" s="65" t="s">
        <v>592</v>
      </c>
      <c r="G18" s="68" t="s">
        <v>588</v>
      </c>
      <c r="H18" s="68" t="s">
        <v>584</v>
      </c>
      <c r="I18" s="68" t="s">
        <v>581</v>
      </c>
      <c r="J18" s="60" t="s">
        <v>562</v>
      </c>
      <c r="K18" s="61" t="s">
        <v>551</v>
      </c>
      <c r="L18" s="71" t="s">
        <v>540</v>
      </c>
      <c r="M18" s="198"/>
    </row>
    <row r="19" spans="1:13" s="36" customFormat="1" ht="26.25" customHeight="1">
      <c r="A19" s="198"/>
      <c r="B19" s="75" t="s">
        <v>525</v>
      </c>
      <c r="C19" s="66" t="s">
        <v>529</v>
      </c>
      <c r="D19" s="66" t="s">
        <v>194</v>
      </c>
      <c r="E19" s="67" t="s">
        <v>526</v>
      </c>
      <c r="F19" s="67" t="s">
        <v>194</v>
      </c>
      <c r="G19" s="69" t="s">
        <v>574</v>
      </c>
      <c r="H19" s="69" t="s">
        <v>569</v>
      </c>
      <c r="I19" s="69" t="s">
        <v>524</v>
      </c>
      <c r="J19" s="60" t="s">
        <v>563</v>
      </c>
      <c r="K19" s="61" t="s">
        <v>552</v>
      </c>
      <c r="L19" s="71" t="s">
        <v>541</v>
      </c>
      <c r="M19" s="198"/>
    </row>
    <row r="20" spans="1:13" s="36" customFormat="1" ht="26.25" customHeight="1">
      <c r="A20" s="198"/>
      <c r="B20" s="207" t="s">
        <v>523</v>
      </c>
      <c r="C20" s="207"/>
      <c r="D20" s="207"/>
      <c r="E20" s="207"/>
      <c r="F20" s="207"/>
      <c r="G20" s="207"/>
      <c r="H20" s="207"/>
      <c r="I20" s="208"/>
      <c r="J20" s="60" t="s">
        <v>564</v>
      </c>
      <c r="K20" s="61" t="s">
        <v>553</v>
      </c>
      <c r="L20" s="71" t="s">
        <v>542</v>
      </c>
      <c r="M20" s="198"/>
    </row>
    <row r="21" spans="1:13" s="36" customFormat="1" ht="26.25" customHeight="1">
      <c r="A21" s="199"/>
      <c r="B21" s="212" t="s">
        <v>605</v>
      </c>
      <c r="C21" s="212"/>
      <c r="D21" s="212"/>
      <c r="E21" s="212"/>
      <c r="F21" s="212"/>
      <c r="G21" s="212"/>
      <c r="H21" s="212"/>
      <c r="I21" s="213"/>
      <c r="J21" s="209" t="s">
        <v>608</v>
      </c>
      <c r="K21" s="210"/>
      <c r="L21" s="211"/>
      <c r="M21" s="199"/>
    </row>
    <row r="22" spans="1:13" ht="25.5" customHeight="1">
      <c r="A22" s="62"/>
      <c r="B22" s="206" t="s">
        <v>408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</row>
    <row r="111" spans="9:9">
      <c r="I111" s="28"/>
    </row>
  </sheetData>
  <mergeCells count="17">
    <mergeCell ref="B22:L22"/>
    <mergeCell ref="B20:I20"/>
    <mergeCell ref="J21:L21"/>
    <mergeCell ref="B21:I21"/>
    <mergeCell ref="A10:A21"/>
    <mergeCell ref="A1:M1"/>
    <mergeCell ref="D3:F3"/>
    <mergeCell ref="K3:L3"/>
    <mergeCell ref="D4:F4"/>
    <mergeCell ref="K4:L4"/>
    <mergeCell ref="M10:M21"/>
    <mergeCell ref="B9:L9"/>
    <mergeCell ref="K5:L5"/>
    <mergeCell ref="D6:F6"/>
    <mergeCell ref="K6:L6"/>
    <mergeCell ref="K7:L7"/>
    <mergeCell ref="B10:I11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Lysimeter label</vt:lpstr>
      <vt:lpstr>Lysimeter</vt:lpstr>
      <vt:lpstr>Microplot label</vt:lpstr>
      <vt:lpstr>Microplot Layout</vt:lpstr>
      <vt:lpstr>Microplot</vt:lpstr>
      <vt:lpstr>Pot exp</vt:lpstr>
      <vt:lpstr>Pot labels</vt:lpstr>
      <vt:lpstr>Samni Block 4</vt:lpstr>
      <vt:lpstr>Samni Block 2</vt:lpstr>
      <vt:lpstr>32 b label</vt:lpstr>
      <vt:lpstr>22 b label</vt:lpstr>
      <vt:lpstr>Bharuch Field Labels</vt:lpstr>
      <vt:lpstr>Block 4 and main (arboreum adva</vt:lpstr>
      <vt:lpstr>Block 2 PHY 1 B</vt:lpstr>
      <vt:lpstr>Samni Block 3</vt:lpstr>
      <vt:lpstr>Main Breeding Block</vt:lpstr>
      <vt:lpstr>Block 2 HB-2</vt:lpstr>
      <vt:lpstr>HB_2 </vt:lpstr>
      <vt:lpstr>HB_3</vt:lpstr>
      <vt:lpstr>Block 3 HB-3</vt:lpstr>
      <vt:lpstr>Cotton Compiled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2018-07-03T07:17:01Z</dcterms:modified>
</cp:coreProperties>
</file>