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12" activeTab="22"/>
  </bookViews>
  <sheets>
    <sheet name="Karnal AST Trial" sheetId="1" r:id="rId1"/>
    <sheet name="Trial Set A layout" sheetId="2" r:id="rId2"/>
    <sheet name="Karnal Nursery 32 entry" sheetId="4" r:id="rId3"/>
    <sheet name="Trial Set B layout" sheetId="3" r:id="rId4"/>
    <sheet name="Station Trial" sheetId="5" r:id="rId5"/>
    <sheet name="Label Nursery" sheetId="7" r:id="rId6"/>
    <sheet name="Label Station Trial" sheetId="8" r:id="rId7"/>
    <sheet name="Label AST trial" sheetId="9" r:id="rId8"/>
    <sheet name="Label Set A and B" sheetId="10" r:id="rId9"/>
    <sheet name="Set A" sheetId="11" r:id="rId10"/>
    <sheet name="Set B" sheetId="12" r:id="rId11"/>
    <sheet name="Sheet1" sheetId="13" r:id="rId12"/>
    <sheet name="Sheet2" sheetId="14" r:id="rId13"/>
    <sheet name="Sheet4" sheetId="16" r:id="rId14"/>
    <sheet name="Sheet3" sheetId="15" r:id="rId15"/>
    <sheet name="Sheet5" sheetId="17" r:id="rId16"/>
    <sheet name="Sheet6" sheetId="18" r:id="rId17"/>
    <sheet name="Sheet7" sheetId="19" r:id="rId18"/>
    <sheet name="Sheet8" sheetId="20" r:id="rId19"/>
    <sheet name="Sheet9" sheetId="21" r:id="rId20"/>
    <sheet name="Sheet11" sheetId="23" r:id="rId21"/>
    <sheet name="Sheet12" sheetId="24" r:id="rId22"/>
    <sheet name="Sheet13" sheetId="25" r:id="rId23"/>
  </sheets>
  <definedNames>
    <definedName name="_xlnm._FilterDatabase" localSheetId="19" hidden="1">Sheet9!$A$1:$D$55</definedName>
  </definedNames>
  <calcPr calcId="125725"/>
</workbook>
</file>

<file path=xl/calcChain.xml><?xml version="1.0" encoding="utf-8"?>
<calcChain xmlns="http://schemas.openxmlformats.org/spreadsheetml/2006/main">
  <c r="L14" i="14"/>
  <c r="L18"/>
  <c r="L22"/>
  <c r="L15" i="15"/>
  <c r="L19"/>
  <c r="L13"/>
  <c r="E14" i="25"/>
  <c r="E4"/>
  <c r="E3"/>
  <c r="E9"/>
  <c r="E20"/>
  <c r="E22"/>
  <c r="E8"/>
  <c r="E5"/>
  <c r="E16"/>
  <c r="E27"/>
  <c r="E18"/>
  <c r="E25"/>
  <c r="E11"/>
  <c r="E15"/>
  <c r="E26"/>
  <c r="E19"/>
  <c r="E21"/>
  <c r="E10"/>
  <c r="E13"/>
  <c r="E24"/>
  <c r="E7"/>
  <c r="E17"/>
  <c r="E6"/>
  <c r="E2"/>
  <c r="E12"/>
  <c r="E28"/>
  <c r="E23"/>
  <c r="C114" i="2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E33" i="20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C114" i="23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I13"/>
  <c r="C3"/>
  <c r="K70" s="1"/>
  <c r="C2"/>
  <c r="E4" s="1"/>
  <c r="K2" i="17"/>
  <c r="J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I23" i="18"/>
  <c r="I21"/>
  <c r="J19"/>
  <c r="L19" s="1"/>
  <c r="J18"/>
  <c r="L18" s="1"/>
  <c r="I17"/>
  <c r="I15"/>
  <c r="J14"/>
  <c r="L14" s="1"/>
  <c r="F24"/>
  <c r="C2"/>
  <c r="I20"/>
  <c r="I16"/>
  <c r="J22"/>
  <c r="L22" s="1"/>
  <c r="J17"/>
  <c r="L17" s="1"/>
  <c r="I19"/>
  <c r="C25"/>
  <c r="H24"/>
  <c r="E24"/>
  <c r="D24"/>
  <c r="C24"/>
  <c r="B24"/>
  <c r="J16"/>
  <c r="L16" s="1"/>
  <c r="C114" i="15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I24"/>
  <c r="J23"/>
  <c r="I23"/>
  <c r="J22"/>
  <c r="L22" s="1"/>
  <c r="I22"/>
  <c r="J21"/>
  <c r="L21" s="1"/>
  <c r="I21"/>
  <c r="J20"/>
  <c r="L20" s="1"/>
  <c r="I20"/>
  <c r="J19"/>
  <c r="I19"/>
  <c r="J18"/>
  <c r="L18" s="1"/>
  <c r="I18"/>
  <c r="J17"/>
  <c r="L17" s="1"/>
  <c r="I17"/>
  <c r="J16"/>
  <c r="L16" s="1"/>
  <c r="I16"/>
  <c r="J15"/>
  <c r="I15"/>
  <c r="J14"/>
  <c r="L14" s="1"/>
  <c r="I14"/>
  <c r="J13"/>
  <c r="I13"/>
  <c r="C3"/>
  <c r="K70" s="1"/>
  <c r="C2"/>
  <c r="E4" s="1"/>
  <c r="C114" i="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75"/>
  <c r="B75"/>
  <c r="H74"/>
  <c r="G74"/>
  <c r="F74"/>
  <c r="E74"/>
  <c r="D74"/>
  <c r="C74"/>
  <c r="B74"/>
  <c r="J73"/>
  <c r="I73"/>
  <c r="J72"/>
  <c r="I72"/>
  <c r="J71"/>
  <c r="I71"/>
  <c r="J70"/>
  <c r="I70"/>
  <c r="J69"/>
  <c r="I69"/>
  <c r="J68"/>
  <c r="I68"/>
  <c r="J67"/>
  <c r="I67"/>
  <c r="J66"/>
  <c r="I66"/>
  <c r="J65"/>
  <c r="I65"/>
  <c r="J64"/>
  <c r="I64"/>
  <c r="J63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J49"/>
  <c r="I49"/>
  <c r="J48"/>
  <c r="I48"/>
  <c r="J47"/>
  <c r="I47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J25"/>
  <c r="I25"/>
  <c r="J24"/>
  <c r="L24" s="1"/>
  <c r="I24"/>
  <c r="J23"/>
  <c r="L23" s="1"/>
  <c r="I23"/>
  <c r="J22"/>
  <c r="I22"/>
  <c r="J21"/>
  <c r="L21" s="1"/>
  <c r="I21"/>
  <c r="J20"/>
  <c r="L20" s="1"/>
  <c r="I20"/>
  <c r="J19"/>
  <c r="L19" s="1"/>
  <c r="I19"/>
  <c r="J18"/>
  <c r="I18"/>
  <c r="J17"/>
  <c r="L17" s="1"/>
  <c r="I17"/>
  <c r="J16"/>
  <c r="L16" s="1"/>
  <c r="I16"/>
  <c r="J15"/>
  <c r="L15" s="1"/>
  <c r="I15"/>
  <c r="J14"/>
  <c r="I14"/>
  <c r="J13"/>
  <c r="L13" s="1"/>
  <c r="I13"/>
  <c r="I74" s="1"/>
  <c r="E3"/>
  <c r="C3"/>
  <c r="K70" s="1"/>
  <c r="C2"/>
  <c r="E4" s="1"/>
  <c r="I74" i="24" l="1"/>
  <c r="I74" i="23"/>
  <c r="C5" s="1"/>
  <c r="P11" s="1"/>
  <c r="E3" i="24"/>
  <c r="E5" s="1"/>
  <c r="I4" s="1"/>
  <c r="C6"/>
  <c r="F6" s="1"/>
  <c r="C5"/>
  <c r="P11" s="1"/>
  <c r="C4"/>
  <c r="K31"/>
  <c r="K35"/>
  <c r="K39"/>
  <c r="K43"/>
  <c r="K47"/>
  <c r="K51"/>
  <c r="K55"/>
  <c r="K59"/>
  <c r="K63"/>
  <c r="K67"/>
  <c r="K71"/>
  <c r="K72"/>
  <c r="K32"/>
  <c r="K36"/>
  <c r="K40"/>
  <c r="K44"/>
  <c r="K48"/>
  <c r="K52"/>
  <c r="K56"/>
  <c r="K60"/>
  <c r="K64"/>
  <c r="K68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C4" i="23"/>
  <c r="K36"/>
  <c r="K44"/>
  <c r="K52"/>
  <c r="K68"/>
  <c r="K37"/>
  <c r="K41"/>
  <c r="K49"/>
  <c r="K57"/>
  <c r="K65"/>
  <c r="K69"/>
  <c r="K73"/>
  <c r="E3"/>
  <c r="E5" s="1"/>
  <c r="K31"/>
  <c r="K35"/>
  <c r="K39"/>
  <c r="K43"/>
  <c r="K47"/>
  <c r="K51"/>
  <c r="K55"/>
  <c r="K59"/>
  <c r="K63"/>
  <c r="K67"/>
  <c r="K71"/>
  <c r="K32"/>
  <c r="K40"/>
  <c r="K48"/>
  <c r="K56"/>
  <c r="K60"/>
  <c r="K64"/>
  <c r="K72"/>
  <c r="E6"/>
  <c r="K33"/>
  <c r="K45"/>
  <c r="K53"/>
  <c r="K61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E4" i="18"/>
  <c r="B25"/>
  <c r="J23"/>
  <c r="L23" s="1"/>
  <c r="J20"/>
  <c r="L20" s="1"/>
  <c r="J13"/>
  <c r="L13" s="1"/>
  <c r="J21"/>
  <c r="L21" s="1"/>
  <c r="J15"/>
  <c r="L15" s="1"/>
  <c r="I22"/>
  <c r="I18"/>
  <c r="I14"/>
  <c r="G24"/>
  <c r="I13"/>
  <c r="C3"/>
  <c r="E3" i="15"/>
  <c r="E5" s="1"/>
  <c r="I4" s="1"/>
  <c r="I74"/>
  <c r="C5" s="1"/>
  <c r="P11" s="1"/>
  <c r="K31"/>
  <c r="K35"/>
  <c r="K39"/>
  <c r="K43"/>
  <c r="K47"/>
  <c r="K51"/>
  <c r="K55"/>
  <c r="K59"/>
  <c r="K63"/>
  <c r="K67"/>
  <c r="K71"/>
  <c r="K72"/>
  <c r="E6"/>
  <c r="K33"/>
  <c r="K37"/>
  <c r="K41"/>
  <c r="K45"/>
  <c r="K49"/>
  <c r="K53"/>
  <c r="K57"/>
  <c r="K61"/>
  <c r="K65"/>
  <c r="K69"/>
  <c r="K73"/>
  <c r="K32"/>
  <c r="K36"/>
  <c r="K40"/>
  <c r="K44"/>
  <c r="K48"/>
  <c r="K52"/>
  <c r="K56"/>
  <c r="K60"/>
  <c r="K64"/>
  <c r="K68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E5" i="14"/>
  <c r="I4" s="1"/>
  <c r="C6"/>
  <c r="F6" s="1"/>
  <c r="C5"/>
  <c r="P11" s="1"/>
  <c r="C4"/>
  <c r="K31"/>
  <c r="K35"/>
  <c r="K39"/>
  <c r="K43"/>
  <c r="K47"/>
  <c r="K51"/>
  <c r="K55"/>
  <c r="K59"/>
  <c r="K63"/>
  <c r="K67"/>
  <c r="K71"/>
  <c r="K32"/>
  <c r="K36"/>
  <c r="K40"/>
  <c r="K44"/>
  <c r="K48"/>
  <c r="K52"/>
  <c r="K56"/>
  <c r="K60"/>
  <c r="K64"/>
  <c r="K68"/>
  <c r="K72"/>
  <c r="E6"/>
  <c r="K33"/>
  <c r="K37"/>
  <c r="K41"/>
  <c r="K45"/>
  <c r="K49"/>
  <c r="K53"/>
  <c r="K57"/>
  <c r="K61"/>
  <c r="K65"/>
  <c r="K69"/>
  <c r="K7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4"/>
  <c r="K38"/>
  <c r="K42"/>
  <c r="K46"/>
  <c r="K50"/>
  <c r="K54"/>
  <c r="K58"/>
  <c r="K62"/>
  <c r="K66"/>
  <c r="C6" i="23" l="1"/>
  <c r="K3" i="24"/>
  <c r="I3"/>
  <c r="F4"/>
  <c r="G4" s="1"/>
  <c r="F3"/>
  <c r="G3" s="1"/>
  <c r="K4"/>
  <c r="I4" i="23"/>
  <c r="K4"/>
  <c r="K3"/>
  <c r="I3"/>
  <c r="E6" i="18"/>
  <c r="K13"/>
  <c r="I24"/>
  <c r="C6" s="1"/>
  <c r="K18"/>
  <c r="K21"/>
  <c r="K22"/>
  <c r="K14"/>
  <c r="K17"/>
  <c r="E3"/>
  <c r="K23"/>
  <c r="K19"/>
  <c r="K15"/>
  <c r="K20"/>
  <c r="K16"/>
  <c r="C4" i="15"/>
  <c r="I3"/>
  <c r="C6"/>
  <c r="F6" s="1"/>
  <c r="K3"/>
  <c r="K4"/>
  <c r="F4" i="14"/>
  <c r="G4" s="1"/>
  <c r="K3"/>
  <c r="K4"/>
  <c r="F3"/>
  <c r="G3" s="1"/>
  <c r="I3"/>
  <c r="F6" i="23" l="1"/>
  <c r="F4"/>
  <c r="G4" s="1"/>
  <c r="F3"/>
  <c r="G3" s="1"/>
  <c r="F5" i="24"/>
  <c r="G5" s="1"/>
  <c r="P18"/>
  <c r="H4"/>
  <c r="H3"/>
  <c r="F6" i="18"/>
  <c r="E5"/>
  <c r="K4" s="1"/>
  <c r="C4"/>
  <c r="C5"/>
  <c r="F3"/>
  <c r="F4"/>
  <c r="F4" i="15"/>
  <c r="G4" s="1"/>
  <c r="F3"/>
  <c r="G3" s="1"/>
  <c r="F5" i="14"/>
  <c r="G5" s="1"/>
  <c r="H3" i="23" l="1"/>
  <c r="L3" s="1"/>
  <c r="F5"/>
  <c r="G5" s="1"/>
  <c r="H4" s="1"/>
  <c r="P20" i="24"/>
  <c r="P24" s="1"/>
  <c r="P19"/>
  <c r="P21" s="1"/>
  <c r="P25" s="1"/>
  <c r="J4"/>
  <c r="L4"/>
  <c r="J3"/>
  <c r="L3"/>
  <c r="F8"/>
  <c r="P22"/>
  <c r="P23" s="1"/>
  <c r="P26" s="1"/>
  <c r="P12"/>
  <c r="F10"/>
  <c r="F7"/>
  <c r="J3" i="23"/>
  <c r="K3" i="18"/>
  <c r="I3"/>
  <c r="G4"/>
  <c r="P11"/>
  <c r="I4"/>
  <c r="G3"/>
  <c r="F5"/>
  <c r="F5" i="15"/>
  <c r="G5" s="1"/>
  <c r="P12" s="1"/>
  <c r="F8" i="14"/>
  <c r="P22"/>
  <c r="P23" s="1"/>
  <c r="P26" s="1"/>
  <c r="P12"/>
  <c r="F10"/>
  <c r="F7"/>
  <c r="P18"/>
  <c r="H4"/>
  <c r="H3"/>
  <c r="L4" i="23" l="1"/>
  <c r="J4"/>
  <c r="P22"/>
  <c r="P23" s="1"/>
  <c r="P26" s="1"/>
  <c r="F10"/>
  <c r="P12"/>
  <c r="F8"/>
  <c r="F7"/>
  <c r="P18"/>
  <c r="P28" i="24"/>
  <c r="P29" s="1"/>
  <c r="P14"/>
  <c r="P13"/>
  <c r="P15"/>
  <c r="F9"/>
  <c r="P16"/>
  <c r="P17"/>
  <c r="H9"/>
  <c r="P27"/>
  <c r="G5" i="18"/>
  <c r="P12" s="1"/>
  <c r="F10" i="15"/>
  <c r="F7"/>
  <c r="F8"/>
  <c r="P15" s="1"/>
  <c r="P22"/>
  <c r="P23" s="1"/>
  <c r="P26" s="1"/>
  <c r="H4"/>
  <c r="P18"/>
  <c r="H3"/>
  <c r="P14"/>
  <c r="P13"/>
  <c r="P16"/>
  <c r="P17"/>
  <c r="H9"/>
  <c r="P20" i="14"/>
  <c r="P24" s="1"/>
  <c r="P19"/>
  <c r="P21" s="1"/>
  <c r="P25" s="1"/>
  <c r="J4"/>
  <c r="L4"/>
  <c r="J3"/>
  <c r="L3"/>
  <c r="P14"/>
  <c r="P13"/>
  <c r="P15"/>
  <c r="F9"/>
  <c r="P16"/>
  <c r="P17"/>
  <c r="H9"/>
  <c r="H9" i="23" l="1"/>
  <c r="P15"/>
  <c r="P16"/>
  <c r="F9"/>
  <c r="P17"/>
  <c r="P14"/>
  <c r="P13"/>
  <c r="P20"/>
  <c r="P24" s="1"/>
  <c r="P19"/>
  <c r="P21" s="1"/>
  <c r="P25" s="1"/>
  <c r="P27"/>
  <c r="P28"/>
  <c r="P29" s="1"/>
  <c r="F9" i="15"/>
  <c r="H4" i="18"/>
  <c r="J4" s="1"/>
  <c r="F10"/>
  <c r="F7"/>
  <c r="P14" s="1"/>
  <c r="F8"/>
  <c r="P15" s="1"/>
  <c r="H3"/>
  <c r="L3" s="1"/>
  <c r="P18"/>
  <c r="P19" s="1"/>
  <c r="P21" s="1"/>
  <c r="P25" s="1"/>
  <c r="P13"/>
  <c r="P22"/>
  <c r="P23" s="1"/>
  <c r="P26" s="1"/>
  <c r="P16"/>
  <c r="H9"/>
  <c r="P19" i="15"/>
  <c r="P21" s="1"/>
  <c r="P25" s="1"/>
  <c r="P20"/>
  <c r="P24" s="1"/>
  <c r="L3"/>
  <c r="J3"/>
  <c r="L4"/>
  <c r="J4"/>
  <c r="P27" i="14"/>
  <c r="P28"/>
  <c r="P29" s="1"/>
  <c r="P28" i="15" l="1"/>
  <c r="P29" s="1"/>
  <c r="P27"/>
  <c r="P17" i="18"/>
  <c r="F9"/>
  <c r="L4"/>
  <c r="P27"/>
  <c r="P20"/>
  <c r="P24" s="1"/>
  <c r="P28"/>
  <c r="P29" s="1"/>
  <c r="J3"/>
</calcChain>
</file>

<file path=xl/sharedStrings.xml><?xml version="1.0" encoding="utf-8"?>
<sst xmlns="http://schemas.openxmlformats.org/spreadsheetml/2006/main" count="2346" uniqueCount="320">
  <si>
    <t>Name of the trial</t>
  </si>
  <si>
    <t>:</t>
  </si>
  <si>
    <t>Gross Plot size</t>
  </si>
  <si>
    <t>date of sowing</t>
  </si>
  <si>
    <t>No of rows per plot</t>
  </si>
  <si>
    <t>Design</t>
  </si>
  <si>
    <t>RBD</t>
  </si>
  <si>
    <t>No of Entries</t>
  </si>
  <si>
    <t>Replication</t>
  </si>
  <si>
    <t xml:space="preserve">Prvious crop </t>
  </si>
  <si>
    <t>Fallow</t>
  </si>
  <si>
    <t>4 X2.4 mt</t>
  </si>
  <si>
    <t>PATH</t>
  </si>
  <si>
    <t>Empty plot</t>
  </si>
  <si>
    <t xml:space="preserve">Road side </t>
  </si>
  <si>
    <t xml:space="preserve">Nursery </t>
  </si>
  <si>
    <t>Chiku</t>
  </si>
  <si>
    <t>Tubwell &amp; Pond</t>
  </si>
  <si>
    <t>Lay Out :  Wheat Karnal Trial</t>
  </si>
  <si>
    <t>SATSN</t>
  </si>
  <si>
    <t>4 X0.6 mt</t>
  </si>
  <si>
    <t xml:space="preserve">Karnal trial </t>
  </si>
  <si>
    <t>Mango</t>
  </si>
  <si>
    <t>B</t>
  </si>
  <si>
    <t>2m</t>
  </si>
  <si>
    <t>4m</t>
  </si>
  <si>
    <t>LBP 2016-2</t>
  </si>
  <si>
    <t>KA-1611</t>
  </si>
  <si>
    <t>RWP 2016-1</t>
  </si>
  <si>
    <t>KA 1601</t>
  </si>
  <si>
    <t>KH 65@</t>
  </si>
  <si>
    <t>KRK 399</t>
  </si>
  <si>
    <t>KRL 391</t>
  </si>
  <si>
    <t>KRL 393</t>
  </si>
  <si>
    <t>WS 1603</t>
  </si>
  <si>
    <t>KRL 395</t>
  </si>
  <si>
    <t>KRL 19@</t>
  </si>
  <si>
    <t>WS 1602</t>
  </si>
  <si>
    <t>RWP 2016-2</t>
  </si>
  <si>
    <t>RWP 2016-3</t>
  </si>
  <si>
    <t>LBP 2016-3</t>
  </si>
  <si>
    <t>KRL-392</t>
  </si>
  <si>
    <t>KRL 397</t>
  </si>
  <si>
    <t>KRL 396</t>
  </si>
  <si>
    <t>RAJ 4498</t>
  </si>
  <si>
    <t>KRL 210@</t>
  </si>
  <si>
    <t>KRL 398</t>
  </si>
  <si>
    <t>RAJ 4503</t>
  </si>
  <si>
    <t>WS 1601</t>
  </si>
  <si>
    <t>KRL 394</t>
  </si>
  <si>
    <t>HD2009@</t>
  </si>
  <si>
    <t>NW 7019</t>
  </si>
  <si>
    <t>WH 1322</t>
  </si>
  <si>
    <t>WH 1320</t>
  </si>
  <si>
    <t>RAJ 4506</t>
  </si>
  <si>
    <t>KRL390</t>
  </si>
  <si>
    <t>LBP 2016-1</t>
  </si>
  <si>
    <t>NW 7017</t>
  </si>
  <si>
    <t xml:space="preserve">KRL 2010@ </t>
  </si>
  <si>
    <t>KRL 399</t>
  </si>
  <si>
    <t>KRL 390</t>
  </si>
  <si>
    <t>KA 1611</t>
  </si>
  <si>
    <t>KRL 392</t>
  </si>
  <si>
    <t>HD 2009@</t>
  </si>
  <si>
    <t>REP-I</t>
  </si>
  <si>
    <t>REP-II</t>
  </si>
  <si>
    <t xml:space="preserve">Nucleus seed </t>
  </si>
  <si>
    <t>KRL-345</t>
  </si>
  <si>
    <t>KRL-347</t>
  </si>
  <si>
    <t>KRL-351</t>
  </si>
  <si>
    <t>KRL-346</t>
  </si>
  <si>
    <t xml:space="preserve">1  to 50 rows </t>
  </si>
  <si>
    <t>Pond</t>
  </si>
  <si>
    <t>Nucleus seed plot</t>
  </si>
  <si>
    <t>2 x 0.6 mt</t>
  </si>
  <si>
    <t>Lay Out : AICRP on Wheat</t>
  </si>
  <si>
    <t>Trial</t>
  </si>
  <si>
    <t>Lay Out : Wheat, CSSRI Station Trial</t>
  </si>
  <si>
    <t>CSSRI Trial</t>
  </si>
  <si>
    <t>Border row</t>
  </si>
  <si>
    <t>KRL-210</t>
  </si>
  <si>
    <t>KRL 417</t>
  </si>
  <si>
    <t>KRL 422</t>
  </si>
  <si>
    <t>KRL 413</t>
  </si>
  <si>
    <t>KRL 424</t>
  </si>
  <si>
    <t>KRL 427</t>
  </si>
  <si>
    <t>KRL 429</t>
  </si>
  <si>
    <t>KRL 416</t>
  </si>
  <si>
    <t>KRL 420</t>
  </si>
  <si>
    <t>KRL 423</t>
  </si>
  <si>
    <t>KRL 415</t>
  </si>
  <si>
    <t>KRL 418</t>
  </si>
  <si>
    <t xml:space="preserve">PBW 396 © </t>
  </si>
  <si>
    <t xml:space="preserve">KRL 210 © </t>
  </si>
  <si>
    <t>KRL 426</t>
  </si>
  <si>
    <t>KRL 425</t>
  </si>
  <si>
    <t>KRL 428</t>
  </si>
  <si>
    <t>KRL 414</t>
  </si>
  <si>
    <t>KRL 410</t>
  </si>
  <si>
    <t xml:space="preserve">KRL 19© </t>
  </si>
  <si>
    <t>KRL 431</t>
  </si>
  <si>
    <t>KRL 412</t>
  </si>
  <si>
    <t>KRL 430</t>
  </si>
  <si>
    <t>KRL 432</t>
  </si>
  <si>
    <t>KRL 419</t>
  </si>
  <si>
    <t>KRL 421</t>
  </si>
  <si>
    <t>HD 3086 ©</t>
  </si>
  <si>
    <t>KRL 411</t>
  </si>
  <si>
    <t>KRL 19©</t>
  </si>
  <si>
    <t xml:space="preserve">PBW 396© </t>
  </si>
  <si>
    <t xml:space="preserve">KRL 210© </t>
  </si>
  <si>
    <t>Karnal AST Trial</t>
  </si>
  <si>
    <t>4 X 2.4 m</t>
  </si>
  <si>
    <t>Wheat Trial Set A</t>
  </si>
  <si>
    <t>Lay Out : Wheat Trial Set B/10 Entries</t>
  </si>
  <si>
    <t>Lay Out :  Wheat Bharuch Wheat Trial Set A/12 entries</t>
  </si>
  <si>
    <t>Karnal Nursery</t>
  </si>
  <si>
    <t>Wheat B Set</t>
  </si>
  <si>
    <t>WHEAT NURSERY</t>
  </si>
  <si>
    <t>HD 2967 (C)</t>
  </si>
  <si>
    <t>AICWIP 2016-17</t>
  </si>
  <si>
    <t>REP# 1</t>
  </si>
  <si>
    <t>REP# 2</t>
  </si>
  <si>
    <t>PLOT # 1</t>
  </si>
  <si>
    <t>PLOT # 2</t>
  </si>
  <si>
    <t>PLOT # 3</t>
  </si>
  <si>
    <t>PLOT # 4</t>
  </si>
  <si>
    <t>PLOT # 5</t>
  </si>
  <si>
    <t>PLOT # 6</t>
  </si>
  <si>
    <t>PLOT # 7</t>
  </si>
  <si>
    <t>PLOT # 8</t>
  </si>
  <si>
    <t>PLOT # 9</t>
  </si>
  <si>
    <t>PLOT # 10</t>
  </si>
  <si>
    <t>PLOT # 11</t>
  </si>
  <si>
    <t>PLOT #12</t>
  </si>
  <si>
    <t>PLOT # 13</t>
  </si>
  <si>
    <t>PLOT #14</t>
  </si>
  <si>
    <t>PLOT # 15</t>
  </si>
  <si>
    <t>PLOT # 16</t>
  </si>
  <si>
    <t>PLOT # 17</t>
  </si>
  <si>
    <t>PLOT # 18</t>
  </si>
  <si>
    <t>PLOT # 19</t>
  </si>
  <si>
    <t>PLOT # 20</t>
  </si>
  <si>
    <t>PLOT # 21</t>
  </si>
  <si>
    <t>PLOT # 22</t>
  </si>
  <si>
    <t>PLOT # 23</t>
  </si>
  <si>
    <t>PLOT # 24</t>
  </si>
  <si>
    <t>PLOT # 25</t>
  </si>
  <si>
    <t>PLOT # 26</t>
  </si>
  <si>
    <t>PLOT # 27</t>
  </si>
  <si>
    <t>PLOT # 28</t>
  </si>
  <si>
    <t>PLOT # 29</t>
  </si>
  <si>
    <t>PLOT # 30</t>
  </si>
  <si>
    <t>PLOT # 31</t>
  </si>
  <si>
    <t>PLOT # 32</t>
  </si>
  <si>
    <t>PLOT # 33</t>
  </si>
  <si>
    <t>PLOT # 34</t>
  </si>
  <si>
    <t>PLOT # 35</t>
  </si>
  <si>
    <t>PLOT # 36</t>
  </si>
  <si>
    <t>PLOT # 37</t>
  </si>
  <si>
    <t>PLOT # 38</t>
  </si>
  <si>
    <t>PLOT # 39</t>
  </si>
  <si>
    <t>PLOT # 40</t>
  </si>
  <si>
    <t>PLOT # 41</t>
  </si>
  <si>
    <t>PLOT # 42</t>
  </si>
  <si>
    <t>PLOT # 43</t>
  </si>
  <si>
    <t>PLOT # 44</t>
  </si>
  <si>
    <t>PLOT # 45</t>
  </si>
  <si>
    <t>PLOT # 46</t>
  </si>
  <si>
    <t>PLOT # 47</t>
  </si>
  <si>
    <t>PLOT # 48</t>
  </si>
  <si>
    <t>PLOT # 49</t>
  </si>
  <si>
    <t>PLOT # 50</t>
  </si>
  <si>
    <t>PLOT # 51</t>
  </si>
  <si>
    <t>PLOT # 52</t>
  </si>
  <si>
    <t>PLOT # 53</t>
  </si>
  <si>
    <t>PLOT # 54</t>
  </si>
  <si>
    <t>PLOT # 55</t>
  </si>
  <si>
    <t>PLOT #56</t>
  </si>
  <si>
    <t>PLOT # 57</t>
  </si>
  <si>
    <t>PLOT # 58</t>
  </si>
  <si>
    <t>PLOT # 59</t>
  </si>
  <si>
    <t>PLOT # 60</t>
  </si>
  <si>
    <t>PLOT # 61</t>
  </si>
  <si>
    <t>PLOT # 62</t>
  </si>
  <si>
    <t>PLOT # 63</t>
  </si>
  <si>
    <t>PLOT # 64</t>
  </si>
  <si>
    <t>STATION TRIAL</t>
  </si>
  <si>
    <t>CSSRI 2016-17</t>
  </si>
  <si>
    <t xml:space="preserve">HD 3086© </t>
  </si>
  <si>
    <t>WHEAT TRIAL</t>
  </si>
  <si>
    <t>REP # 1</t>
  </si>
  <si>
    <t>REP # 3</t>
  </si>
  <si>
    <t>REP # 5</t>
  </si>
  <si>
    <t>KRL 370</t>
  </si>
  <si>
    <t>DBW 246</t>
  </si>
  <si>
    <t>KRL 386</t>
  </si>
  <si>
    <t>KH 65</t>
  </si>
  <si>
    <t>DBW 248</t>
  </si>
  <si>
    <t>DBW 247</t>
  </si>
  <si>
    <t>KRL 377</t>
  </si>
  <si>
    <t>KRL 210</t>
  </si>
  <si>
    <t>WH 1316</t>
  </si>
  <si>
    <t>KRL 247</t>
  </si>
  <si>
    <t>KRL 384</t>
  </si>
  <si>
    <t>KRL 19</t>
  </si>
  <si>
    <t>REP # 2</t>
  </si>
  <si>
    <t>REP # 4</t>
  </si>
  <si>
    <t>REP # 6</t>
  </si>
  <si>
    <t>PLOT # 12</t>
  </si>
  <si>
    <t>PLOT # 56</t>
  </si>
  <si>
    <t>PLOT # 14</t>
  </si>
  <si>
    <t>PLOT #17</t>
  </si>
  <si>
    <t>PLOT # 65</t>
  </si>
  <si>
    <t>PLOT # 66</t>
  </si>
  <si>
    <t>BHARUCH 2016-17</t>
  </si>
  <si>
    <t>KRL 345</t>
  </si>
  <si>
    <t>RWP 2014-20</t>
  </si>
  <si>
    <t>NW 6096</t>
  </si>
  <si>
    <t>KRL 347</t>
  </si>
  <si>
    <t>GW 496</t>
  </si>
  <si>
    <t>DBW 181</t>
  </si>
  <si>
    <t>KRL 351</t>
  </si>
  <si>
    <t>WH 1309</t>
  </si>
  <si>
    <t>HUWL 1413</t>
  </si>
  <si>
    <t>HUWL 1412</t>
  </si>
  <si>
    <t>Wheat Trial Set B</t>
  </si>
  <si>
    <t>KA 1427</t>
  </si>
  <si>
    <t>RWP 2015-17</t>
  </si>
  <si>
    <t>KRL 373</t>
  </si>
  <si>
    <t>WS 1502</t>
  </si>
  <si>
    <t>KRL 371</t>
  </si>
  <si>
    <t>WS 1505</t>
  </si>
  <si>
    <t>KRL 389</t>
  </si>
  <si>
    <t>KRL 378</t>
  </si>
  <si>
    <t>WH 1318</t>
  </si>
  <si>
    <t xml:space="preserve">Location </t>
  </si>
  <si>
    <t>Season</t>
  </si>
  <si>
    <t xml:space="preserve">Trial </t>
  </si>
  <si>
    <t>Rep</t>
  </si>
  <si>
    <t xml:space="preserve">Plot </t>
  </si>
  <si>
    <t>Entry No.</t>
  </si>
  <si>
    <t>Genotype</t>
  </si>
  <si>
    <t>Observation</t>
  </si>
  <si>
    <t>Bharuch</t>
  </si>
  <si>
    <t>2016-17</t>
  </si>
  <si>
    <t>Yield</t>
  </si>
  <si>
    <t>ANOVA</t>
  </si>
  <si>
    <t>Treatments</t>
  </si>
  <si>
    <t xml:space="preserve">SOURCE </t>
  </si>
  <si>
    <t>d.f.</t>
  </si>
  <si>
    <t>S.S.</t>
  </si>
  <si>
    <t>M.S.</t>
  </si>
  <si>
    <t>cal-f</t>
  </si>
  <si>
    <t>table f (0.05)</t>
  </si>
  <si>
    <t>Interpretation</t>
  </si>
  <si>
    <t>table f (0.01)</t>
  </si>
  <si>
    <t>PROB&gt;F</t>
  </si>
  <si>
    <t>Replications</t>
  </si>
  <si>
    <t>Grand Total</t>
  </si>
  <si>
    <t>Mean</t>
  </si>
  <si>
    <t xml:space="preserve">Error </t>
  </si>
  <si>
    <t>Correction Factor</t>
  </si>
  <si>
    <t>total</t>
  </si>
  <si>
    <t>Standard Dev</t>
  </si>
  <si>
    <t>standard error Mean</t>
  </si>
  <si>
    <t>CD (.05)</t>
  </si>
  <si>
    <t>CD (1%)</t>
  </si>
  <si>
    <t xml:space="preserve">CV % </t>
  </si>
  <si>
    <t>REP-III</t>
  </si>
  <si>
    <t xml:space="preserve">Total </t>
  </si>
  <si>
    <t>S.E.</t>
  </si>
  <si>
    <t>CV</t>
  </si>
  <si>
    <t>SEm</t>
  </si>
  <si>
    <t>SEd</t>
  </si>
  <si>
    <t>CD (0.05)</t>
  </si>
  <si>
    <t>CD (0.01)</t>
  </si>
  <si>
    <t>Vg</t>
  </si>
  <si>
    <t>Vp</t>
  </si>
  <si>
    <t>sqr of vg</t>
  </si>
  <si>
    <t>sqr of vp</t>
  </si>
  <si>
    <t>Ve</t>
  </si>
  <si>
    <t>sqr of ve</t>
  </si>
  <si>
    <t>gcv</t>
  </si>
  <si>
    <t>pcv</t>
  </si>
  <si>
    <t>ecv</t>
  </si>
  <si>
    <t>h</t>
  </si>
  <si>
    <t>GA</t>
  </si>
  <si>
    <t>GA % of mean</t>
  </si>
  <si>
    <t>Total</t>
  </si>
  <si>
    <t>REP</t>
  </si>
  <si>
    <t>PLOT NO</t>
  </si>
  <si>
    <t>YIELD</t>
  </si>
  <si>
    <t>ENTRY</t>
  </si>
  <si>
    <t>GENOTYPE</t>
  </si>
  <si>
    <t>PLOT NO.</t>
  </si>
  <si>
    <t>ENTRY NO.</t>
  </si>
  <si>
    <t xml:space="preserve">KRL 210@ </t>
  </si>
  <si>
    <t>PLOT</t>
  </si>
  <si>
    <t>PHT</t>
  </si>
  <si>
    <t>germination%</t>
  </si>
  <si>
    <t>Harvest stand %</t>
  </si>
  <si>
    <t>Entry No</t>
  </si>
  <si>
    <t>original ENTRY NO</t>
  </si>
  <si>
    <t>correct yield</t>
  </si>
  <si>
    <t>Correct Enrty</t>
  </si>
  <si>
    <t>Stand Germnination</t>
  </si>
  <si>
    <t>Stand Maturity</t>
  </si>
  <si>
    <t>Vigour</t>
  </si>
  <si>
    <t>Aceptibility</t>
  </si>
  <si>
    <t>R1</t>
  </si>
  <si>
    <t>R2</t>
  </si>
  <si>
    <t>PHT R1</t>
  </si>
  <si>
    <t>PHT R2</t>
  </si>
  <si>
    <t>Acceptibility</t>
  </si>
  <si>
    <t>Stand % at Germination</t>
  </si>
  <si>
    <t>Stand % at Harvest</t>
  </si>
  <si>
    <t>YIELD in grams</t>
  </si>
  <si>
    <t>t/ha</t>
  </si>
  <si>
    <t>4.8 reported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</si>
</sst>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"/>
  </numFmts>
  <fonts count="17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rgb="FFFFCC66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969696"/>
        <bgColor rgb="FF000000"/>
      </patternFill>
    </fill>
    <fill>
      <patternFill patternType="solid">
        <fgColor rgb="FF66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Fill="1" applyBorder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Border="1" applyAlignment="1">
      <alignment vertical="center"/>
    </xf>
    <xf numFmtId="14" fontId="0" fillId="0" borderId="0" xfId="0" applyNumberFormat="1" applyBorder="1" applyAlignment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4" borderId="0" xfId="0" applyFill="1"/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8" xfId="0" applyBorder="1"/>
    <xf numFmtId="0" fontId="0" fillId="3" borderId="0" xfId="0" applyFill="1"/>
    <xf numFmtId="0" fontId="7" fillId="0" borderId="0" xfId="0" applyFont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8" fillId="0" borderId="0" xfId="0" applyFont="1" applyBorder="1" applyProtection="1"/>
    <xf numFmtId="0" fontId="9" fillId="0" borderId="0" xfId="0" applyFont="1" applyBorder="1" applyProtection="1"/>
    <xf numFmtId="0" fontId="10" fillId="0" borderId="0" xfId="0" applyFont="1" applyBorder="1" applyProtection="1"/>
    <xf numFmtId="0" fontId="11" fillId="5" borderId="1" xfId="0" applyFont="1" applyFill="1" applyBorder="1" applyProtection="1"/>
    <xf numFmtId="0" fontId="8" fillId="5" borderId="1" xfId="0" applyFont="1" applyFill="1" applyBorder="1" applyAlignment="1" applyProtection="1">
      <alignment horizontal="center"/>
    </xf>
    <xf numFmtId="0" fontId="11" fillId="6" borderId="1" xfId="0" applyFont="1" applyFill="1" applyBorder="1" applyProtection="1"/>
    <xf numFmtId="0" fontId="11" fillId="0" borderId="0" xfId="0" applyFont="1" applyBorder="1" applyProtection="1"/>
    <xf numFmtId="0" fontId="8" fillId="6" borderId="1" xfId="0" applyFont="1" applyFill="1" applyBorder="1" applyProtection="1"/>
    <xf numFmtId="2" fontId="8" fillId="7" borderId="1" xfId="0" applyNumberFormat="1" applyFont="1" applyFill="1" applyBorder="1" applyProtection="1"/>
    <xf numFmtId="164" fontId="8" fillId="7" borderId="1" xfId="0" applyNumberFormat="1" applyFont="1" applyFill="1" applyBorder="1" applyProtection="1"/>
    <xf numFmtId="0" fontId="8" fillId="0" borderId="1" xfId="0" applyFont="1" applyBorder="1" applyProtection="1"/>
    <xf numFmtId="2" fontId="8" fillId="5" borderId="1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Protection="1"/>
    <xf numFmtId="2" fontId="8" fillId="6" borderId="1" xfId="0" applyNumberFormat="1" applyFont="1" applyFill="1" applyBorder="1" applyProtection="1"/>
    <xf numFmtId="0" fontId="8" fillId="0" borderId="0" xfId="0" applyFont="1" applyFill="1" applyBorder="1" applyProtection="1"/>
    <xf numFmtId="2" fontId="8" fillId="0" borderId="0" xfId="0" applyNumberFormat="1" applyFont="1" applyFill="1" applyBorder="1" applyAlignment="1" applyProtection="1">
      <alignment horizontal="center"/>
    </xf>
    <xf numFmtId="0" fontId="11" fillId="0" borderId="1" xfId="0" applyFont="1" applyFill="1" applyBorder="1" applyProtection="1"/>
    <xf numFmtId="2" fontId="8" fillId="0" borderId="1" xfId="0" applyNumberFormat="1" applyFont="1" applyFill="1" applyBorder="1" applyProtection="1"/>
    <xf numFmtId="2" fontId="8" fillId="0" borderId="0" xfId="0" applyNumberFormat="1" applyFont="1" applyFill="1" applyBorder="1" applyProtection="1"/>
    <xf numFmtId="2" fontId="8" fillId="0" borderId="1" xfId="0" applyNumberFormat="1" applyFont="1" applyBorder="1" applyProtection="1"/>
    <xf numFmtId="0" fontId="8" fillId="0" borderId="0" xfId="0" applyFont="1" applyBorder="1" applyAlignment="1" applyProtection="1">
      <alignment horizontal="center"/>
    </xf>
    <xf numFmtId="165" fontId="8" fillId="0" borderId="1" xfId="0" applyNumberFormat="1" applyFont="1" applyBorder="1" applyProtection="1"/>
    <xf numFmtId="0" fontId="11" fillId="8" borderId="9" xfId="0" applyFont="1" applyFill="1" applyBorder="1" applyProtection="1"/>
    <xf numFmtId="2" fontId="8" fillId="8" borderId="3" xfId="0" applyNumberFormat="1" applyFont="1" applyFill="1" applyBorder="1" applyProtection="1"/>
    <xf numFmtId="0" fontId="11" fillId="9" borderId="1" xfId="0" applyFont="1" applyFill="1" applyBorder="1" applyProtection="1"/>
    <xf numFmtId="0" fontId="11" fillId="8" borderId="10" xfId="0" applyFont="1" applyFill="1" applyBorder="1" applyProtection="1"/>
    <xf numFmtId="2" fontId="8" fillId="8" borderId="4" xfId="0" applyNumberFormat="1" applyFont="1" applyFill="1" applyBorder="1" applyProtection="1"/>
    <xf numFmtId="0" fontId="0" fillId="0" borderId="1" xfId="0" applyBorder="1" applyAlignment="1">
      <alignment vertical="center"/>
    </xf>
    <xf numFmtId="2" fontId="8" fillId="10" borderId="1" xfId="0" applyNumberFormat="1" applyFont="1" applyFill="1" applyBorder="1" applyProtection="1"/>
    <xf numFmtId="166" fontId="11" fillId="11" borderId="1" xfId="0" applyNumberFormat="1" applyFont="1" applyFill="1" applyBorder="1" applyProtection="1"/>
    <xf numFmtId="166" fontId="8" fillId="6" borderId="1" xfId="0" applyNumberFormat="1" applyFont="1" applyFill="1" applyBorder="1" applyProtection="1"/>
    <xf numFmtId="0" fontId="2" fillId="12" borderId="1" xfId="0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1" fillId="8" borderId="11" xfId="0" applyFont="1" applyFill="1" applyBorder="1" applyProtection="1"/>
    <xf numFmtId="2" fontId="8" fillId="8" borderId="5" xfId="0" applyNumberFormat="1" applyFont="1" applyFill="1" applyBorder="1" applyProtection="1"/>
    <xf numFmtId="2" fontId="12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0" fontId="8" fillId="9" borderId="1" xfId="0" applyFont="1" applyFill="1" applyBorder="1" applyProtection="1"/>
    <xf numFmtId="166" fontId="11" fillId="0" borderId="1" xfId="0" applyNumberFormat="1" applyFont="1" applyBorder="1" applyProtection="1"/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13" fillId="0" borderId="0" xfId="0" applyFont="1"/>
    <xf numFmtId="0" fontId="14" fillId="0" borderId="0" xfId="0" applyFont="1"/>
    <xf numFmtId="1" fontId="0" fillId="0" borderId="0" xfId="0" applyNumberFormat="1" applyAlignment="1">
      <alignment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15" fillId="0" borderId="0" xfId="0" applyFont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8" fillId="3" borderId="0" xfId="0" applyFont="1" applyFill="1" applyBorder="1" applyProtection="1"/>
    <xf numFmtId="0" fontId="16" fillId="0" borderId="0" xfId="0" applyFont="1" applyBorder="1" applyProtection="1"/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152404</xdr:colOff>
      <xdr:row>9</xdr:row>
      <xdr:rowOff>38103</xdr:rowOff>
    </xdr:from>
    <xdr:to>
      <xdr:col>1</xdr:col>
      <xdr:colOff>161926</xdr:colOff>
      <xdr:row>19</xdr:row>
      <xdr:rowOff>171450</xdr:rowOff>
    </xdr:to>
    <xdr:cxnSp macro="">
      <xdr:nvCxnSpPr>
        <xdr:cNvPr id="14" name="Straight Arrow Connector 13"/>
        <xdr:cNvCxnSpPr/>
      </xdr:nvCxnSpPr>
      <xdr:spPr>
        <a:xfrm rot="16200000" flipV="1">
          <a:off x="-519109" y="2767016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104779</xdr:colOff>
      <xdr:row>9</xdr:row>
      <xdr:rowOff>28578</xdr:rowOff>
    </xdr:from>
    <xdr:to>
      <xdr:col>3</xdr:col>
      <xdr:colOff>114301</xdr:colOff>
      <xdr:row>19</xdr:row>
      <xdr:rowOff>161925</xdr:rowOff>
    </xdr:to>
    <xdr:cxnSp macro="">
      <xdr:nvCxnSpPr>
        <xdr:cNvPr id="21" name="Straight Arrow Connector 20"/>
        <xdr:cNvCxnSpPr/>
      </xdr:nvCxnSpPr>
      <xdr:spPr>
        <a:xfrm rot="16200000" flipV="1">
          <a:off x="-33334" y="2757491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152404</xdr:colOff>
      <xdr:row>9</xdr:row>
      <xdr:rowOff>19053</xdr:rowOff>
    </xdr:from>
    <xdr:to>
      <xdr:col>5</xdr:col>
      <xdr:colOff>161926</xdr:colOff>
      <xdr:row>19</xdr:row>
      <xdr:rowOff>152400</xdr:rowOff>
    </xdr:to>
    <xdr:cxnSp macro="">
      <xdr:nvCxnSpPr>
        <xdr:cNvPr id="22" name="Straight Arrow Connector 21"/>
        <xdr:cNvCxnSpPr/>
      </xdr:nvCxnSpPr>
      <xdr:spPr>
        <a:xfrm rot="16200000" flipV="1">
          <a:off x="500066" y="2747966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114304</xdr:colOff>
      <xdr:row>9</xdr:row>
      <xdr:rowOff>47628</xdr:rowOff>
    </xdr:from>
    <xdr:to>
      <xdr:col>8</xdr:col>
      <xdr:colOff>123826</xdr:colOff>
      <xdr:row>19</xdr:row>
      <xdr:rowOff>180975</xdr:rowOff>
    </xdr:to>
    <xdr:cxnSp macro="">
      <xdr:nvCxnSpPr>
        <xdr:cNvPr id="23" name="Straight Arrow Connector 22"/>
        <xdr:cNvCxnSpPr/>
      </xdr:nvCxnSpPr>
      <xdr:spPr>
        <a:xfrm rot="16200000" flipV="1">
          <a:off x="1566866" y="2776541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161929</xdr:colOff>
      <xdr:row>9</xdr:row>
      <xdr:rowOff>47628</xdr:rowOff>
    </xdr:from>
    <xdr:to>
      <xdr:col>10</xdr:col>
      <xdr:colOff>171451</xdr:colOff>
      <xdr:row>19</xdr:row>
      <xdr:rowOff>180975</xdr:rowOff>
    </xdr:to>
    <xdr:cxnSp macro="">
      <xdr:nvCxnSpPr>
        <xdr:cNvPr id="24" name="Straight Arrow Connector 23"/>
        <xdr:cNvCxnSpPr/>
      </xdr:nvCxnSpPr>
      <xdr:spPr>
        <a:xfrm rot="16200000" flipV="1">
          <a:off x="2414591" y="2776541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123829</xdr:colOff>
      <xdr:row>9</xdr:row>
      <xdr:rowOff>57153</xdr:rowOff>
    </xdr:from>
    <xdr:to>
      <xdr:col>12</xdr:col>
      <xdr:colOff>133351</xdr:colOff>
      <xdr:row>20</xdr:row>
      <xdr:rowOff>0</xdr:rowOff>
    </xdr:to>
    <xdr:cxnSp macro="">
      <xdr:nvCxnSpPr>
        <xdr:cNvPr id="25" name="Straight Arrow Connector 24"/>
        <xdr:cNvCxnSpPr/>
      </xdr:nvCxnSpPr>
      <xdr:spPr>
        <a:xfrm rot="16200000" flipV="1">
          <a:off x="3167066" y="2786066"/>
          <a:ext cx="2038347" cy="9522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114302</xdr:colOff>
      <xdr:row>9</xdr:row>
      <xdr:rowOff>19053</xdr:rowOff>
    </xdr:from>
    <xdr:to>
      <xdr:col>3</xdr:col>
      <xdr:colOff>123826</xdr:colOff>
      <xdr:row>12</xdr:row>
      <xdr:rowOff>161926</xdr:rowOff>
    </xdr:to>
    <xdr:cxnSp macro="">
      <xdr:nvCxnSpPr>
        <xdr:cNvPr id="3" name="Straight Arrow Connector 2"/>
        <xdr:cNvCxnSpPr/>
      </xdr:nvCxnSpPr>
      <xdr:spPr>
        <a:xfrm rot="5400000" flipH="1" flipV="1">
          <a:off x="838202" y="3419478"/>
          <a:ext cx="714373" cy="952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152401</xdr:colOff>
      <xdr:row>9</xdr:row>
      <xdr:rowOff>19050</xdr:rowOff>
    </xdr:from>
    <xdr:to>
      <xdr:col>5</xdr:col>
      <xdr:colOff>161927</xdr:colOff>
      <xdr:row>12</xdr:row>
      <xdr:rowOff>152401</xdr:rowOff>
    </xdr:to>
    <xdr:cxnSp macro="">
      <xdr:nvCxnSpPr>
        <xdr:cNvPr id="4" name="Straight Arrow Connector 3"/>
        <xdr:cNvCxnSpPr/>
      </xdr:nvCxnSpPr>
      <xdr:spPr>
        <a:xfrm rot="16200000" flipV="1">
          <a:off x="1566863" y="3414713"/>
          <a:ext cx="704851" cy="9526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</xdr:row>
      <xdr:rowOff>28576</xdr:rowOff>
    </xdr:from>
    <xdr:to>
      <xdr:col>8</xdr:col>
      <xdr:colOff>123826</xdr:colOff>
      <xdr:row>12</xdr:row>
      <xdr:rowOff>95250</xdr:rowOff>
    </xdr:to>
    <xdr:cxnSp macro="">
      <xdr:nvCxnSpPr>
        <xdr:cNvPr id="5" name="Straight Arrow Connector 4"/>
        <xdr:cNvCxnSpPr/>
      </xdr:nvCxnSpPr>
      <xdr:spPr>
        <a:xfrm rot="5400000" flipH="1" flipV="1">
          <a:off x="2533651" y="2057400"/>
          <a:ext cx="638174" cy="9526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104775</xdr:colOff>
      <xdr:row>9</xdr:row>
      <xdr:rowOff>1</xdr:rowOff>
    </xdr:from>
    <xdr:to>
      <xdr:col>10</xdr:col>
      <xdr:colOff>104776</xdr:colOff>
      <xdr:row>12</xdr:row>
      <xdr:rowOff>104776</xdr:rowOff>
    </xdr:to>
    <xdr:cxnSp macro="">
      <xdr:nvCxnSpPr>
        <xdr:cNvPr id="6" name="Straight Arrow Connector 5"/>
        <xdr:cNvCxnSpPr/>
      </xdr:nvCxnSpPr>
      <xdr:spPr>
        <a:xfrm rot="5400000" flipH="1" flipV="1">
          <a:off x="3233738" y="2052638"/>
          <a:ext cx="676275" cy="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133350</xdr:colOff>
      <xdr:row>9</xdr:row>
      <xdr:rowOff>4</xdr:rowOff>
    </xdr:from>
    <xdr:to>
      <xdr:col>12</xdr:col>
      <xdr:colOff>142877</xdr:colOff>
      <xdr:row>12</xdr:row>
      <xdr:rowOff>152401</xdr:rowOff>
    </xdr:to>
    <xdr:cxnSp macro="">
      <xdr:nvCxnSpPr>
        <xdr:cNvPr id="7" name="Straight Arrow Connector 6"/>
        <xdr:cNvCxnSpPr/>
      </xdr:nvCxnSpPr>
      <xdr:spPr>
        <a:xfrm rot="5400000" flipH="1" flipV="1">
          <a:off x="3967165" y="2071689"/>
          <a:ext cx="723897" cy="9527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142872</xdr:colOff>
      <xdr:row>9</xdr:row>
      <xdr:rowOff>0</xdr:rowOff>
    </xdr:from>
    <xdr:to>
      <xdr:col>1</xdr:col>
      <xdr:colOff>152400</xdr:colOff>
      <xdr:row>12</xdr:row>
      <xdr:rowOff>152398</xdr:rowOff>
    </xdr:to>
    <xdr:cxnSp macro="">
      <xdr:nvCxnSpPr>
        <xdr:cNvPr id="9" name="Straight Arrow Connector 8"/>
        <xdr:cNvCxnSpPr/>
      </xdr:nvCxnSpPr>
      <xdr:spPr>
        <a:xfrm rot="5400000" flipH="1" flipV="1">
          <a:off x="-4763" y="2071685"/>
          <a:ext cx="723898" cy="9528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106914</xdr:colOff>
      <xdr:row>14</xdr:row>
      <xdr:rowOff>47628</xdr:rowOff>
    </xdr:from>
    <xdr:to>
      <xdr:col>7</xdr:col>
      <xdr:colOff>114304</xdr:colOff>
      <xdr:row>30</xdr:row>
      <xdr:rowOff>97194</xdr:rowOff>
    </xdr:to>
    <xdr:cxnSp macro="">
      <xdr:nvCxnSpPr>
        <xdr:cNvPr id="2" name="Straight Arrow Connector 1"/>
        <xdr:cNvCxnSpPr/>
      </xdr:nvCxnSpPr>
      <xdr:spPr>
        <a:xfrm rot="5400000" flipH="1" flipV="1">
          <a:off x="1886051" y="3669166"/>
          <a:ext cx="3097566" cy="739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136071</xdr:colOff>
      <xdr:row>14</xdr:row>
      <xdr:rowOff>47628</xdr:rowOff>
    </xdr:from>
    <xdr:to>
      <xdr:col>9</xdr:col>
      <xdr:colOff>161929</xdr:colOff>
      <xdr:row>30</xdr:row>
      <xdr:rowOff>116632</xdr:rowOff>
    </xdr:to>
    <xdr:cxnSp macro="">
      <xdr:nvCxnSpPr>
        <xdr:cNvPr id="3" name="Straight Arrow Connector 2"/>
        <xdr:cNvCxnSpPr/>
      </xdr:nvCxnSpPr>
      <xdr:spPr>
        <a:xfrm rot="5400000" flipH="1" flipV="1">
          <a:off x="2952948" y="3669651"/>
          <a:ext cx="3117004" cy="25858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</xdr:colOff>
      <xdr:row>14</xdr:row>
      <xdr:rowOff>66675</xdr:rowOff>
    </xdr:from>
    <xdr:to>
      <xdr:col>3</xdr:col>
      <xdr:colOff>102640</xdr:colOff>
      <xdr:row>30</xdr:row>
      <xdr:rowOff>116241</xdr:rowOff>
    </xdr:to>
    <xdr:cxnSp macro="">
      <xdr:nvCxnSpPr>
        <xdr:cNvPr id="5" name="Straight Arrow Connector 4"/>
        <xdr:cNvCxnSpPr/>
      </xdr:nvCxnSpPr>
      <xdr:spPr>
        <a:xfrm rot="5400000" flipH="1" flipV="1">
          <a:off x="-87763" y="3688213"/>
          <a:ext cx="3097566" cy="739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152400</xdr:colOff>
      <xdr:row>14</xdr:row>
      <xdr:rowOff>38100</xdr:rowOff>
    </xdr:from>
    <xdr:to>
      <xdr:col>1</xdr:col>
      <xdr:colOff>159790</xdr:colOff>
      <xdr:row>30</xdr:row>
      <xdr:rowOff>87666</xdr:rowOff>
    </xdr:to>
    <xdr:cxnSp macro="">
      <xdr:nvCxnSpPr>
        <xdr:cNvPr id="6" name="Straight Arrow Connector 5"/>
        <xdr:cNvCxnSpPr/>
      </xdr:nvCxnSpPr>
      <xdr:spPr>
        <a:xfrm rot="5400000" flipH="1" flipV="1">
          <a:off x="-1202188" y="3659638"/>
          <a:ext cx="3097566" cy="739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104780</xdr:colOff>
      <xdr:row>9</xdr:row>
      <xdr:rowOff>0</xdr:rowOff>
    </xdr:from>
    <xdr:to>
      <xdr:col>3</xdr:col>
      <xdr:colOff>106911</xdr:colOff>
      <xdr:row>13</xdr:row>
      <xdr:rowOff>136074</xdr:rowOff>
    </xdr:to>
    <xdr:cxnSp macro="">
      <xdr:nvCxnSpPr>
        <xdr:cNvPr id="2" name="Straight Arrow Connector 1"/>
        <xdr:cNvCxnSpPr/>
      </xdr:nvCxnSpPr>
      <xdr:spPr>
        <a:xfrm rot="16200000" flipV="1">
          <a:off x="829649" y="2773531"/>
          <a:ext cx="1273822" cy="213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141716</xdr:colOff>
      <xdr:row>9</xdr:row>
      <xdr:rowOff>0</xdr:rowOff>
    </xdr:from>
    <xdr:to>
      <xdr:col>1</xdr:col>
      <xdr:colOff>145796</xdr:colOff>
      <xdr:row>13</xdr:row>
      <xdr:rowOff>116632</xdr:rowOff>
    </xdr:to>
    <xdr:cxnSp macro="">
      <xdr:nvCxnSpPr>
        <xdr:cNvPr id="7" name="Straight Arrow Connector 6"/>
        <xdr:cNvCxnSpPr/>
      </xdr:nvCxnSpPr>
      <xdr:spPr>
        <a:xfrm rot="16200000" flipV="1">
          <a:off x="-274758" y="2777124"/>
          <a:ext cx="1225804" cy="4080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143657</xdr:colOff>
      <xdr:row>9</xdr:row>
      <xdr:rowOff>0</xdr:rowOff>
    </xdr:from>
    <xdr:to>
      <xdr:col>9</xdr:col>
      <xdr:colOff>145788</xdr:colOff>
      <xdr:row>14</xdr:row>
      <xdr:rowOff>38301</xdr:rowOff>
    </xdr:to>
    <xdr:cxnSp macro="">
      <xdr:nvCxnSpPr>
        <xdr:cNvPr id="10" name="Straight Arrow Connector 9"/>
        <xdr:cNvCxnSpPr/>
      </xdr:nvCxnSpPr>
      <xdr:spPr>
        <a:xfrm rot="16200000" flipV="1">
          <a:off x="3945002" y="2564275"/>
          <a:ext cx="1108013" cy="213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101648</xdr:colOff>
      <xdr:row>9</xdr:row>
      <xdr:rowOff>0</xdr:rowOff>
    </xdr:from>
    <xdr:to>
      <xdr:col>7</xdr:col>
      <xdr:colOff>103779</xdr:colOff>
      <xdr:row>14</xdr:row>
      <xdr:rowOff>6032</xdr:rowOff>
    </xdr:to>
    <xdr:cxnSp macro="">
      <xdr:nvCxnSpPr>
        <xdr:cNvPr id="11" name="Straight Arrow Connector 10"/>
        <xdr:cNvCxnSpPr/>
      </xdr:nvCxnSpPr>
      <xdr:spPr>
        <a:xfrm rot="16200000" flipV="1">
          <a:off x="2863018" y="2532006"/>
          <a:ext cx="1108013" cy="2131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119062</xdr:colOff>
      <xdr:row>7</xdr:row>
      <xdr:rowOff>158750</xdr:rowOff>
    </xdr:from>
    <xdr:to>
      <xdr:col>6</xdr:col>
      <xdr:colOff>128986</xdr:colOff>
      <xdr:row>34</xdr:row>
      <xdr:rowOff>89297</xdr:rowOff>
    </xdr:to>
    <xdr:cxnSp macro="">
      <xdr:nvCxnSpPr>
        <xdr:cNvPr id="3" name="Straight Arrow Connector 2"/>
        <xdr:cNvCxnSpPr/>
      </xdr:nvCxnSpPr>
      <xdr:spPr>
        <a:xfrm rot="16200000" flipV="1">
          <a:off x="-1076523" y="6216054"/>
          <a:ext cx="8770938" cy="9924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134146</xdr:colOff>
      <xdr:row>7</xdr:row>
      <xdr:rowOff>178597</xdr:rowOff>
    </xdr:from>
    <xdr:to>
      <xdr:col>1</xdr:col>
      <xdr:colOff>148831</xdr:colOff>
      <xdr:row>34</xdr:row>
      <xdr:rowOff>39693</xdr:rowOff>
    </xdr:to>
    <xdr:cxnSp macro="">
      <xdr:nvCxnSpPr>
        <xdr:cNvPr id="7" name="Straight Arrow Connector 6"/>
        <xdr:cNvCxnSpPr/>
      </xdr:nvCxnSpPr>
      <xdr:spPr>
        <a:xfrm rot="16200000" flipV="1">
          <a:off x="-920152" y="3286724"/>
          <a:ext cx="2500314" cy="14685"/>
        </a:xfrm>
        <a:prstGeom prst="straightConnector1">
          <a:avLst/>
        </a:prstGeom>
        <a:ln w="28575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opLeftCell="A7" workbookViewId="0">
      <selection activeCell="S13" sqref="S13"/>
    </sheetView>
  </sheetViews>
  <sheetFormatPr defaultRowHeight="15"/>
  <cols>
    <col min="1" max="1" width="3.28515625" customWidth="1"/>
    <col min="2" max="2" width="3.5703125" customWidth="1"/>
    <col min="3" max="3" width="8.28515625" customWidth="1"/>
    <col min="4" max="4" width="2.85546875" customWidth="1"/>
    <col min="5" max="5" width="7.28515625" customWidth="1"/>
    <col min="6" max="6" width="3.7109375" customWidth="1"/>
    <col min="7" max="7" width="11.42578125" customWidth="1"/>
    <col min="8" max="8" width="4.140625" customWidth="1"/>
    <col min="9" max="9" width="3.140625" customWidth="1"/>
    <col min="10" max="10" width="7.7109375" customWidth="1"/>
    <col min="11" max="11" width="4" customWidth="1"/>
    <col min="12" max="12" width="6.42578125" customWidth="1"/>
    <col min="13" max="13" width="4" customWidth="1"/>
    <col min="14" max="14" width="6.5703125" customWidth="1"/>
    <col min="15" max="15" width="4" customWidth="1"/>
    <col min="16" max="16" width="7.42578125" customWidth="1"/>
    <col min="17" max="17" width="4" customWidth="1"/>
  </cols>
  <sheetData>
    <row r="1" spans="1:17" ht="15" customHeight="1">
      <c r="A1" s="105" t="s">
        <v>18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7"/>
    </row>
    <row r="2" spans="1:17" ht="1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7"/>
    </row>
    <row r="3" spans="1:17">
      <c r="B3" s="1" t="s">
        <v>0</v>
      </c>
      <c r="C3" s="1"/>
      <c r="D3" s="1"/>
      <c r="E3" s="1"/>
      <c r="F3" s="2" t="s">
        <v>1</v>
      </c>
      <c r="G3" s="103" t="s">
        <v>111</v>
      </c>
      <c r="H3" s="103"/>
      <c r="I3" s="103"/>
      <c r="K3" s="1" t="s">
        <v>2</v>
      </c>
      <c r="L3" s="1"/>
      <c r="M3" s="1"/>
      <c r="N3" s="1"/>
      <c r="O3" s="2" t="s">
        <v>1</v>
      </c>
      <c r="P3" s="104" t="s">
        <v>112</v>
      </c>
      <c r="Q3" s="104"/>
    </row>
    <row r="4" spans="1:17">
      <c r="B4" s="1" t="s">
        <v>3</v>
      </c>
      <c r="C4" s="1"/>
      <c r="D4" s="1"/>
      <c r="E4" s="1"/>
      <c r="F4" s="2" t="s">
        <v>1</v>
      </c>
      <c r="G4" s="8">
        <v>42693</v>
      </c>
      <c r="H4" s="8"/>
      <c r="I4" s="8"/>
      <c r="J4" s="6"/>
      <c r="K4" s="1" t="s">
        <v>4</v>
      </c>
      <c r="L4" s="1"/>
      <c r="M4" s="1"/>
      <c r="N4" s="1"/>
      <c r="O4" s="2" t="s">
        <v>1</v>
      </c>
      <c r="P4" s="103">
        <v>12</v>
      </c>
      <c r="Q4" s="103"/>
    </row>
    <row r="5" spans="1:17">
      <c r="B5" s="1" t="s">
        <v>5</v>
      </c>
      <c r="C5" s="1"/>
      <c r="D5" s="1"/>
      <c r="E5" s="1"/>
      <c r="F5" s="2" t="s">
        <v>1</v>
      </c>
      <c r="G5" s="3" t="s">
        <v>6</v>
      </c>
      <c r="H5" s="3"/>
      <c r="I5" s="9"/>
      <c r="K5" s="4" t="s">
        <v>9</v>
      </c>
      <c r="L5" s="2"/>
      <c r="M5" s="1"/>
      <c r="N5" s="1"/>
      <c r="O5" s="2" t="s">
        <v>1</v>
      </c>
      <c r="P5" s="103" t="s">
        <v>10</v>
      </c>
      <c r="Q5" s="103"/>
    </row>
    <row r="6" spans="1:17">
      <c r="B6" s="1" t="s">
        <v>7</v>
      </c>
      <c r="C6" s="1"/>
      <c r="D6" s="1"/>
      <c r="E6" s="1"/>
      <c r="F6" s="2" t="s">
        <v>1</v>
      </c>
      <c r="G6" s="103">
        <v>11</v>
      </c>
      <c r="H6" s="103"/>
      <c r="I6" s="103"/>
    </row>
    <row r="7" spans="1:17">
      <c r="B7" s="1" t="s">
        <v>8</v>
      </c>
      <c r="C7" s="1"/>
      <c r="D7" s="1"/>
      <c r="E7" s="1"/>
      <c r="F7" s="2" t="s">
        <v>1</v>
      </c>
      <c r="G7" s="103">
        <v>6</v>
      </c>
      <c r="H7" s="103"/>
      <c r="I7" s="103"/>
    </row>
    <row r="8" spans="1:17">
      <c r="B8" s="1"/>
      <c r="C8" s="1"/>
      <c r="D8" s="1"/>
      <c r="E8" s="1"/>
      <c r="F8" s="2"/>
      <c r="G8" s="5"/>
      <c r="H8" s="5"/>
      <c r="I8" s="5"/>
    </row>
    <row r="9" spans="1:17">
      <c r="B9" s="106" t="s">
        <v>13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7" ht="24" customHeight="1">
      <c r="A10" s="107" t="s">
        <v>14</v>
      </c>
      <c r="B10" s="111"/>
      <c r="C10" s="10">
        <v>11</v>
      </c>
      <c r="D10" s="111"/>
      <c r="E10" s="10">
        <v>22</v>
      </c>
      <c r="F10" s="111"/>
      <c r="G10" s="23">
        <v>33</v>
      </c>
      <c r="H10" s="107" t="s">
        <v>12</v>
      </c>
      <c r="I10" s="108"/>
      <c r="J10" s="23">
        <v>44</v>
      </c>
      <c r="K10" s="111"/>
      <c r="L10" s="10">
        <v>55</v>
      </c>
      <c r="M10" s="111"/>
      <c r="N10" s="10">
        <v>66</v>
      </c>
      <c r="O10" s="107" t="s">
        <v>15</v>
      </c>
    </row>
    <row r="11" spans="1:17" ht="24" customHeight="1">
      <c r="A11" s="107"/>
      <c r="B11" s="112"/>
      <c r="C11" s="10">
        <v>10</v>
      </c>
      <c r="D11" s="112"/>
      <c r="E11" s="10">
        <v>21</v>
      </c>
      <c r="F11" s="112"/>
      <c r="G11" s="23">
        <v>32</v>
      </c>
      <c r="H11" s="107"/>
      <c r="I11" s="109"/>
      <c r="J11" s="23">
        <v>43</v>
      </c>
      <c r="K11" s="112"/>
      <c r="L11" s="10">
        <v>54</v>
      </c>
      <c r="M11" s="112"/>
      <c r="N11" s="10">
        <v>65</v>
      </c>
      <c r="O11" s="107"/>
    </row>
    <row r="12" spans="1:17" ht="24" customHeight="1">
      <c r="A12" s="107"/>
      <c r="B12" s="112"/>
      <c r="C12" s="10">
        <v>9</v>
      </c>
      <c r="D12" s="112"/>
      <c r="E12" s="10">
        <v>20</v>
      </c>
      <c r="F12" s="112"/>
      <c r="G12" s="23">
        <v>31</v>
      </c>
      <c r="H12" s="107"/>
      <c r="I12" s="109"/>
      <c r="J12" s="23">
        <v>42</v>
      </c>
      <c r="K12" s="112"/>
      <c r="L12" s="10">
        <v>53</v>
      </c>
      <c r="M12" s="112"/>
      <c r="N12" s="10">
        <v>64</v>
      </c>
      <c r="O12" s="107"/>
    </row>
    <row r="13" spans="1:17" ht="24" customHeight="1">
      <c r="A13" s="107"/>
      <c r="B13" s="112"/>
      <c r="C13" s="10">
        <v>8</v>
      </c>
      <c r="D13" s="112"/>
      <c r="E13" s="10">
        <v>19</v>
      </c>
      <c r="F13" s="112"/>
      <c r="G13" s="23">
        <v>30</v>
      </c>
      <c r="H13" s="107"/>
      <c r="I13" s="109"/>
      <c r="J13" s="23">
        <v>41</v>
      </c>
      <c r="K13" s="112"/>
      <c r="L13" s="10">
        <v>52</v>
      </c>
      <c r="M13" s="112"/>
      <c r="N13" s="10">
        <v>63</v>
      </c>
      <c r="O13" s="107"/>
    </row>
    <row r="14" spans="1:17" ht="24" customHeight="1">
      <c r="A14" s="107"/>
      <c r="B14" s="112"/>
      <c r="C14" s="10">
        <v>7</v>
      </c>
      <c r="D14" s="112"/>
      <c r="E14" s="10">
        <v>18</v>
      </c>
      <c r="F14" s="112"/>
      <c r="G14" s="23">
        <v>29</v>
      </c>
      <c r="H14" s="107"/>
      <c r="I14" s="109"/>
      <c r="J14" s="23">
        <v>40</v>
      </c>
      <c r="K14" s="112"/>
      <c r="L14" s="10">
        <v>51</v>
      </c>
      <c r="M14" s="112"/>
      <c r="N14" s="10">
        <v>62</v>
      </c>
      <c r="O14" s="107"/>
    </row>
    <row r="15" spans="1:17" ht="24" customHeight="1">
      <c r="A15" s="107"/>
      <c r="B15" s="112"/>
      <c r="C15" s="10">
        <v>6</v>
      </c>
      <c r="D15" s="112"/>
      <c r="E15" s="10">
        <v>17</v>
      </c>
      <c r="F15" s="112"/>
      <c r="G15" s="23">
        <v>28</v>
      </c>
      <c r="H15" s="107"/>
      <c r="I15" s="109"/>
      <c r="J15" s="23">
        <v>39</v>
      </c>
      <c r="K15" s="112"/>
      <c r="L15" s="10">
        <v>50</v>
      </c>
      <c r="M15" s="112"/>
      <c r="N15" s="10">
        <v>61</v>
      </c>
      <c r="O15" s="107"/>
    </row>
    <row r="16" spans="1:17" ht="24" customHeight="1">
      <c r="A16" s="107"/>
      <c r="B16" s="112"/>
      <c r="C16" s="10">
        <v>5</v>
      </c>
      <c r="D16" s="112"/>
      <c r="E16" s="10">
        <v>16</v>
      </c>
      <c r="F16" s="112"/>
      <c r="G16" s="23">
        <v>27</v>
      </c>
      <c r="H16" s="107"/>
      <c r="I16" s="109"/>
      <c r="J16" s="23">
        <v>38</v>
      </c>
      <c r="K16" s="112"/>
      <c r="L16" s="10">
        <v>49</v>
      </c>
      <c r="M16" s="112"/>
      <c r="N16" s="10">
        <v>60</v>
      </c>
      <c r="O16" s="107"/>
    </row>
    <row r="17" spans="1:15" ht="24" customHeight="1">
      <c r="A17" s="107"/>
      <c r="B17" s="112"/>
      <c r="C17" s="10">
        <v>4</v>
      </c>
      <c r="D17" s="112"/>
      <c r="E17" s="10">
        <v>15</v>
      </c>
      <c r="F17" s="112"/>
      <c r="G17" s="23">
        <v>26</v>
      </c>
      <c r="H17" s="107"/>
      <c r="I17" s="109"/>
      <c r="J17" s="23">
        <v>37</v>
      </c>
      <c r="K17" s="112"/>
      <c r="L17" s="10">
        <v>48</v>
      </c>
      <c r="M17" s="112"/>
      <c r="N17" s="10">
        <v>59</v>
      </c>
      <c r="O17" s="107"/>
    </row>
    <row r="18" spans="1:15" ht="24" customHeight="1">
      <c r="A18" s="107"/>
      <c r="B18" s="112"/>
      <c r="C18" s="10">
        <v>3</v>
      </c>
      <c r="D18" s="112"/>
      <c r="E18" s="10">
        <v>14</v>
      </c>
      <c r="F18" s="112"/>
      <c r="G18" s="23">
        <v>25</v>
      </c>
      <c r="H18" s="107"/>
      <c r="I18" s="109"/>
      <c r="J18" s="23">
        <v>36</v>
      </c>
      <c r="K18" s="112"/>
      <c r="L18" s="10">
        <v>47</v>
      </c>
      <c r="M18" s="112"/>
      <c r="N18" s="10">
        <v>58</v>
      </c>
      <c r="O18" s="107"/>
    </row>
    <row r="19" spans="1:15" ht="24" customHeight="1">
      <c r="A19" s="107"/>
      <c r="B19" s="112"/>
      <c r="C19" s="10">
        <v>2</v>
      </c>
      <c r="D19" s="112"/>
      <c r="E19" s="10">
        <v>13</v>
      </c>
      <c r="F19" s="112"/>
      <c r="G19" s="23">
        <v>24</v>
      </c>
      <c r="H19" s="107"/>
      <c r="I19" s="109"/>
      <c r="J19" s="23">
        <v>35</v>
      </c>
      <c r="K19" s="112"/>
      <c r="L19" s="10">
        <v>46</v>
      </c>
      <c r="M19" s="112"/>
      <c r="N19" s="10">
        <v>57</v>
      </c>
      <c r="O19" s="107"/>
    </row>
    <row r="20" spans="1:15" ht="20.25" customHeight="1">
      <c r="A20" s="107"/>
      <c r="B20" s="113"/>
      <c r="C20" s="10">
        <v>1</v>
      </c>
      <c r="D20" s="113"/>
      <c r="E20" s="10">
        <v>12</v>
      </c>
      <c r="F20" s="113"/>
      <c r="G20" s="23">
        <v>23</v>
      </c>
      <c r="H20" s="107"/>
      <c r="I20" s="110"/>
      <c r="J20" s="23">
        <v>34</v>
      </c>
      <c r="K20" s="113"/>
      <c r="L20" s="10">
        <v>45</v>
      </c>
      <c r="M20" s="113"/>
      <c r="N20" s="10">
        <v>56</v>
      </c>
      <c r="O20" s="107"/>
    </row>
    <row r="21" spans="1:15">
      <c r="B21" s="106" t="s">
        <v>16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</row>
    <row r="22" spans="1:15">
      <c r="C22" s="7" t="s">
        <v>25</v>
      </c>
      <c r="E22" s="7" t="s">
        <v>25</v>
      </c>
      <c r="G22" s="7" t="s">
        <v>25</v>
      </c>
      <c r="J22" s="7" t="s">
        <v>25</v>
      </c>
      <c r="L22" s="7" t="s">
        <v>25</v>
      </c>
      <c r="N22" s="7" t="s">
        <v>25</v>
      </c>
    </row>
  </sheetData>
  <sortState ref="N10:N20">
    <sortCondition descending="1" ref="N10:N20"/>
  </sortState>
  <mergeCells count="18">
    <mergeCell ref="B21:N21"/>
    <mergeCell ref="I10:I20"/>
    <mergeCell ref="K10:K20"/>
    <mergeCell ref="M10:M20"/>
    <mergeCell ref="F10:F20"/>
    <mergeCell ref="D10:D20"/>
    <mergeCell ref="B10:B20"/>
    <mergeCell ref="H10:H20"/>
    <mergeCell ref="B9:N9"/>
    <mergeCell ref="A10:A20"/>
    <mergeCell ref="O10:O20"/>
    <mergeCell ref="G6:I6"/>
    <mergeCell ref="G7:I7"/>
    <mergeCell ref="G3:I3"/>
    <mergeCell ref="P3:Q3"/>
    <mergeCell ref="P4:Q4"/>
    <mergeCell ref="A1:P2"/>
    <mergeCell ref="P5:Q5"/>
  </mergeCells>
  <pageMargins left="0.7" right="0.7" top="0.75" bottom="0.75" header="0.3" footer="0.3"/>
  <pageSetup orientation="portrait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J28" sqref="J28"/>
    </sheetView>
  </sheetViews>
  <sheetFormatPr defaultRowHeight="14.25"/>
  <cols>
    <col min="1" max="1" width="9.42578125" style="33" bestFit="1" customWidth="1"/>
    <col min="2" max="2" width="8.5703125" style="33" bestFit="1" customWidth="1"/>
    <col min="3" max="3" width="17.5703125" style="33" bestFit="1" customWidth="1"/>
    <col min="4" max="5" width="4.85546875" style="33" customWidth="1"/>
    <col min="6" max="6" width="10.28515625" style="33" bestFit="1" customWidth="1"/>
    <col min="7" max="7" width="14.42578125" style="33" bestFit="1" customWidth="1"/>
    <col min="8" max="12" width="9.7109375" style="33" customWidth="1"/>
    <col min="13" max="16384" width="9.140625" style="33"/>
  </cols>
  <sheetData>
    <row r="1" spans="1:12" ht="19.5" customHeight="1">
      <c r="A1" s="134" t="s">
        <v>236</v>
      </c>
      <c r="B1" s="134" t="s">
        <v>237</v>
      </c>
      <c r="C1" s="134" t="s">
        <v>238</v>
      </c>
      <c r="D1" s="134" t="s">
        <v>239</v>
      </c>
      <c r="E1" s="134" t="s">
        <v>240</v>
      </c>
      <c r="F1" s="134" t="s">
        <v>241</v>
      </c>
      <c r="G1" s="134" t="s">
        <v>242</v>
      </c>
      <c r="H1" s="136" t="s">
        <v>243</v>
      </c>
      <c r="I1" s="137"/>
      <c r="J1" s="137"/>
      <c r="K1" s="137"/>
      <c r="L1" s="138"/>
    </row>
    <row r="2" spans="1:12" ht="22.5" customHeight="1">
      <c r="A2" s="135"/>
      <c r="B2" s="135"/>
      <c r="C2" s="135"/>
      <c r="D2" s="135"/>
      <c r="E2" s="135"/>
      <c r="F2" s="135"/>
      <c r="G2" s="135"/>
      <c r="H2" s="34" t="s">
        <v>292</v>
      </c>
      <c r="I2" s="34" t="s">
        <v>299</v>
      </c>
      <c r="J2" s="34">
        <v>3</v>
      </c>
      <c r="K2" s="34">
        <v>4</v>
      </c>
      <c r="L2" s="34">
        <v>5</v>
      </c>
    </row>
    <row r="3" spans="1:12" ht="19.5" customHeight="1">
      <c r="A3" s="35" t="s">
        <v>244</v>
      </c>
      <c r="B3" s="35" t="s">
        <v>245</v>
      </c>
      <c r="C3" s="35" t="s">
        <v>113</v>
      </c>
      <c r="D3" s="35">
        <v>1</v>
      </c>
      <c r="E3" s="35">
        <v>1</v>
      </c>
      <c r="F3" s="36">
        <v>1</v>
      </c>
      <c r="G3" s="35" t="s">
        <v>216</v>
      </c>
      <c r="H3" s="36">
        <v>5095</v>
      </c>
      <c r="I3" s="36">
        <v>86</v>
      </c>
      <c r="J3" s="36"/>
      <c r="K3" s="36"/>
      <c r="L3" s="37"/>
    </row>
    <row r="4" spans="1:12" ht="19.5" customHeight="1">
      <c r="A4" s="35" t="s">
        <v>244</v>
      </c>
      <c r="B4" s="35" t="s">
        <v>245</v>
      </c>
      <c r="C4" s="35" t="s">
        <v>113</v>
      </c>
      <c r="D4" s="35">
        <v>1</v>
      </c>
      <c r="E4" s="35">
        <v>2</v>
      </c>
      <c r="F4" s="36">
        <v>2</v>
      </c>
      <c r="G4" s="35" t="s">
        <v>219</v>
      </c>
      <c r="H4" s="36">
        <v>3841</v>
      </c>
      <c r="I4" s="36">
        <v>73</v>
      </c>
      <c r="J4" s="36"/>
      <c r="K4" s="36"/>
      <c r="L4" s="37"/>
    </row>
    <row r="5" spans="1:12" ht="19.5" customHeight="1">
      <c r="A5" s="35" t="s">
        <v>244</v>
      </c>
      <c r="B5" s="35" t="s">
        <v>245</v>
      </c>
      <c r="C5" s="35" t="s">
        <v>113</v>
      </c>
      <c r="D5" s="35">
        <v>1</v>
      </c>
      <c r="E5" s="35">
        <v>3</v>
      </c>
      <c r="F5" s="36">
        <v>3</v>
      </c>
      <c r="G5" s="35" t="s">
        <v>222</v>
      </c>
      <c r="H5" s="36">
        <v>5272</v>
      </c>
      <c r="I5" s="36">
        <v>82</v>
      </c>
      <c r="J5" s="36"/>
      <c r="K5" s="36"/>
      <c r="L5" s="37"/>
    </row>
    <row r="6" spans="1:12" ht="19.5" customHeight="1">
      <c r="A6" s="35" t="s">
        <v>244</v>
      </c>
      <c r="B6" s="35" t="s">
        <v>245</v>
      </c>
      <c r="C6" s="35" t="s">
        <v>113</v>
      </c>
      <c r="D6" s="35">
        <v>1</v>
      </c>
      <c r="E6" s="35">
        <v>4</v>
      </c>
      <c r="F6" s="36">
        <v>4</v>
      </c>
      <c r="G6" s="35" t="s">
        <v>218</v>
      </c>
      <c r="H6" s="36">
        <v>5365</v>
      </c>
      <c r="I6" s="36">
        <v>85</v>
      </c>
      <c r="J6" s="36"/>
      <c r="K6" s="36"/>
      <c r="L6" s="37"/>
    </row>
    <row r="7" spans="1:12" ht="19.5" customHeight="1">
      <c r="A7" s="35" t="s">
        <v>244</v>
      </c>
      <c r="B7" s="35" t="s">
        <v>245</v>
      </c>
      <c r="C7" s="35" t="s">
        <v>113</v>
      </c>
      <c r="D7" s="35">
        <v>1</v>
      </c>
      <c r="E7" s="35">
        <v>5</v>
      </c>
      <c r="F7" s="36">
        <v>5</v>
      </c>
      <c r="G7" s="35" t="s">
        <v>223</v>
      </c>
      <c r="H7" s="36">
        <v>4845</v>
      </c>
      <c r="I7" s="36">
        <v>84</v>
      </c>
      <c r="J7" s="36"/>
      <c r="K7" s="36"/>
      <c r="L7" s="37"/>
    </row>
    <row r="8" spans="1:12" ht="19.5" customHeight="1">
      <c r="A8" s="35" t="s">
        <v>244</v>
      </c>
      <c r="B8" s="35" t="s">
        <v>245</v>
      </c>
      <c r="C8" s="35" t="s">
        <v>113</v>
      </c>
      <c r="D8" s="35">
        <v>1</v>
      </c>
      <c r="E8" s="35">
        <v>6</v>
      </c>
      <c r="F8" s="36">
        <v>6</v>
      </c>
      <c r="G8" s="35" t="s">
        <v>224</v>
      </c>
      <c r="H8" s="36">
        <v>4493</v>
      </c>
      <c r="I8" s="36">
        <v>86</v>
      </c>
      <c r="J8" s="36"/>
      <c r="K8" s="36"/>
      <c r="L8" s="37"/>
    </row>
    <row r="9" spans="1:12" ht="19.5" customHeight="1">
      <c r="A9" s="35" t="s">
        <v>244</v>
      </c>
      <c r="B9" s="35" t="s">
        <v>245</v>
      </c>
      <c r="C9" s="35" t="s">
        <v>113</v>
      </c>
      <c r="D9" s="35">
        <v>1</v>
      </c>
      <c r="E9" s="35">
        <v>7</v>
      </c>
      <c r="F9" s="36">
        <v>7</v>
      </c>
      <c r="G9" s="35" t="s">
        <v>217</v>
      </c>
      <c r="H9" s="36">
        <v>4927</v>
      </c>
      <c r="I9" s="36">
        <v>82</v>
      </c>
      <c r="J9" s="36"/>
      <c r="K9" s="36"/>
      <c r="L9" s="37"/>
    </row>
    <row r="10" spans="1:12" ht="19.5" customHeight="1">
      <c r="A10" s="35" t="s">
        <v>244</v>
      </c>
      <c r="B10" s="35" t="s">
        <v>245</v>
      </c>
      <c r="C10" s="35" t="s">
        <v>113</v>
      </c>
      <c r="D10" s="35">
        <v>1</v>
      </c>
      <c r="E10" s="35">
        <v>8</v>
      </c>
      <c r="F10" s="36">
        <v>8</v>
      </c>
      <c r="G10" s="35" t="s">
        <v>220</v>
      </c>
      <c r="H10" s="36">
        <v>4210</v>
      </c>
      <c r="I10" s="36">
        <v>81</v>
      </c>
      <c r="J10" s="36"/>
      <c r="K10" s="36"/>
      <c r="L10" s="37"/>
    </row>
    <row r="11" spans="1:12" ht="19.5" customHeight="1">
      <c r="A11" s="35" t="s">
        <v>244</v>
      </c>
      <c r="B11" s="35" t="s">
        <v>245</v>
      </c>
      <c r="C11" s="35" t="s">
        <v>113</v>
      </c>
      <c r="D11" s="35">
        <v>1</v>
      </c>
      <c r="E11" s="35">
        <v>9</v>
      </c>
      <c r="F11" s="36">
        <v>9</v>
      </c>
      <c r="G11" s="35" t="s">
        <v>205</v>
      </c>
      <c r="H11" s="36">
        <v>6026</v>
      </c>
      <c r="I11" s="36">
        <v>80</v>
      </c>
      <c r="J11" s="36"/>
      <c r="K11" s="36"/>
      <c r="L11" s="37"/>
    </row>
    <row r="12" spans="1:12" ht="19.5" customHeight="1">
      <c r="A12" s="35" t="s">
        <v>244</v>
      </c>
      <c r="B12" s="35" t="s">
        <v>245</v>
      </c>
      <c r="C12" s="35" t="s">
        <v>113</v>
      </c>
      <c r="D12" s="35">
        <v>1</v>
      </c>
      <c r="E12" s="35">
        <v>10</v>
      </c>
      <c r="F12" s="36">
        <v>10</v>
      </c>
      <c r="G12" s="35" t="s">
        <v>201</v>
      </c>
      <c r="H12" s="36">
        <v>5080</v>
      </c>
      <c r="I12" s="36">
        <v>83</v>
      </c>
      <c r="J12" s="36"/>
      <c r="K12" s="36"/>
      <c r="L12" s="37"/>
    </row>
    <row r="13" spans="1:12" ht="19.5" customHeight="1">
      <c r="A13" s="35" t="s">
        <v>244</v>
      </c>
      <c r="B13" s="35" t="s">
        <v>245</v>
      </c>
      <c r="C13" s="35" t="s">
        <v>113</v>
      </c>
      <c r="D13" s="35">
        <v>1</v>
      </c>
      <c r="E13" s="35">
        <v>11</v>
      </c>
      <c r="F13" s="36">
        <v>11</v>
      </c>
      <c r="G13" s="35" t="s">
        <v>221</v>
      </c>
      <c r="H13" s="36">
        <v>3996</v>
      </c>
      <c r="I13" s="36">
        <v>98</v>
      </c>
      <c r="J13" s="36"/>
      <c r="K13" s="36"/>
      <c r="L13" s="37"/>
    </row>
    <row r="14" spans="1:12" ht="19.5" customHeight="1">
      <c r="A14" s="35" t="s">
        <v>244</v>
      </c>
      <c r="B14" s="35" t="s">
        <v>245</v>
      </c>
      <c r="C14" s="35" t="s">
        <v>113</v>
      </c>
      <c r="D14" s="35">
        <v>1</v>
      </c>
      <c r="E14" s="35">
        <v>12</v>
      </c>
      <c r="F14" s="36">
        <v>12</v>
      </c>
      <c r="G14" s="35" t="s">
        <v>225</v>
      </c>
      <c r="H14" s="36">
        <v>5014</v>
      </c>
      <c r="I14" s="36">
        <v>85</v>
      </c>
      <c r="J14" s="36"/>
      <c r="K14" s="36"/>
      <c r="L14" s="37"/>
    </row>
    <row r="15" spans="1:12" ht="19.5" customHeight="1">
      <c r="A15" s="35" t="s">
        <v>244</v>
      </c>
      <c r="B15" s="35" t="s">
        <v>245</v>
      </c>
      <c r="C15" s="35" t="s">
        <v>113</v>
      </c>
      <c r="D15" s="35">
        <v>2</v>
      </c>
      <c r="E15" s="35">
        <v>13</v>
      </c>
      <c r="F15" s="36">
        <v>4</v>
      </c>
      <c r="G15" s="35" t="s">
        <v>218</v>
      </c>
      <c r="H15" s="36">
        <v>3930</v>
      </c>
      <c r="I15" s="36">
        <v>76</v>
      </c>
      <c r="J15" s="36"/>
      <c r="K15" s="36"/>
      <c r="L15" s="37"/>
    </row>
    <row r="16" spans="1:12" ht="19.5" customHeight="1">
      <c r="A16" s="35" t="s">
        <v>244</v>
      </c>
      <c r="B16" s="35" t="s">
        <v>245</v>
      </c>
      <c r="C16" s="35" t="s">
        <v>113</v>
      </c>
      <c r="D16" s="35">
        <v>2</v>
      </c>
      <c r="E16" s="35">
        <v>14</v>
      </c>
      <c r="F16" s="36">
        <v>11</v>
      </c>
      <c r="G16" s="35" t="s">
        <v>221</v>
      </c>
      <c r="H16" s="36">
        <v>4092</v>
      </c>
      <c r="I16" s="36">
        <v>94</v>
      </c>
      <c r="J16" s="36"/>
      <c r="K16" s="36"/>
      <c r="L16" s="37"/>
    </row>
    <row r="17" spans="1:12" ht="19.5" customHeight="1">
      <c r="A17" s="35" t="s">
        <v>244</v>
      </c>
      <c r="B17" s="35" t="s">
        <v>245</v>
      </c>
      <c r="C17" s="35" t="s">
        <v>113</v>
      </c>
      <c r="D17" s="35">
        <v>2</v>
      </c>
      <c r="E17" s="35">
        <v>15</v>
      </c>
      <c r="F17" s="36">
        <v>7</v>
      </c>
      <c r="G17" s="35" t="s">
        <v>217</v>
      </c>
      <c r="H17" s="36">
        <v>3450</v>
      </c>
      <c r="I17" s="36">
        <v>74</v>
      </c>
      <c r="J17" s="36"/>
      <c r="K17" s="36"/>
      <c r="L17" s="37"/>
    </row>
    <row r="18" spans="1:12" ht="19.5" customHeight="1">
      <c r="A18" s="35" t="s">
        <v>244</v>
      </c>
      <c r="B18" s="35" t="s">
        <v>245</v>
      </c>
      <c r="C18" s="35" t="s">
        <v>113</v>
      </c>
      <c r="D18" s="35">
        <v>2</v>
      </c>
      <c r="E18" s="35">
        <v>16</v>
      </c>
      <c r="F18" s="36">
        <v>2</v>
      </c>
      <c r="G18" s="35" t="s">
        <v>219</v>
      </c>
      <c r="H18" s="36">
        <v>3376</v>
      </c>
      <c r="I18" s="36">
        <v>75</v>
      </c>
      <c r="J18" s="36"/>
      <c r="K18" s="36"/>
      <c r="L18" s="37"/>
    </row>
    <row r="19" spans="1:12" ht="19.5" customHeight="1">
      <c r="A19" s="35" t="s">
        <v>244</v>
      </c>
      <c r="B19" s="35" t="s">
        <v>245</v>
      </c>
      <c r="C19" s="35" t="s">
        <v>113</v>
      </c>
      <c r="D19" s="35">
        <v>2</v>
      </c>
      <c r="E19" s="35">
        <v>17</v>
      </c>
      <c r="F19" s="36">
        <v>9</v>
      </c>
      <c r="G19" s="35" t="s">
        <v>205</v>
      </c>
      <c r="H19" s="36">
        <v>4552</v>
      </c>
      <c r="I19" s="36">
        <v>67</v>
      </c>
      <c r="J19" s="36"/>
      <c r="K19" s="36"/>
      <c r="L19" s="37"/>
    </row>
    <row r="20" spans="1:12" ht="19.5" customHeight="1">
      <c r="A20" s="35" t="s">
        <v>244</v>
      </c>
      <c r="B20" s="35" t="s">
        <v>245</v>
      </c>
      <c r="C20" s="35" t="s">
        <v>113</v>
      </c>
      <c r="D20" s="35">
        <v>2</v>
      </c>
      <c r="E20" s="35">
        <v>18</v>
      </c>
      <c r="F20" s="36">
        <v>1</v>
      </c>
      <c r="G20" s="35" t="s">
        <v>216</v>
      </c>
      <c r="H20" s="40">
        <v>4523</v>
      </c>
      <c r="I20" s="36">
        <v>71</v>
      </c>
      <c r="J20" s="36"/>
      <c r="K20" s="36"/>
      <c r="L20" s="37"/>
    </row>
    <row r="21" spans="1:12" ht="19.5" customHeight="1">
      <c r="A21" s="35" t="s">
        <v>244</v>
      </c>
      <c r="B21" s="35" t="s">
        <v>245</v>
      </c>
      <c r="C21" s="35" t="s">
        <v>113</v>
      </c>
      <c r="D21" s="35">
        <v>2</v>
      </c>
      <c r="E21" s="35">
        <v>19</v>
      </c>
      <c r="F21" s="36">
        <v>5</v>
      </c>
      <c r="G21" s="35" t="s">
        <v>223</v>
      </c>
      <c r="H21" s="36">
        <v>3738</v>
      </c>
      <c r="I21" s="36">
        <v>84</v>
      </c>
      <c r="J21" s="36"/>
      <c r="K21" s="36"/>
      <c r="L21" s="37"/>
    </row>
    <row r="22" spans="1:12" ht="19.5" customHeight="1">
      <c r="A22" s="35" t="s">
        <v>244</v>
      </c>
      <c r="B22" s="35" t="s">
        <v>245</v>
      </c>
      <c r="C22" s="35" t="s">
        <v>113</v>
      </c>
      <c r="D22" s="35">
        <v>2</v>
      </c>
      <c r="E22" s="35">
        <v>20</v>
      </c>
      <c r="F22" s="36">
        <v>10</v>
      </c>
      <c r="G22" s="35" t="s">
        <v>201</v>
      </c>
      <c r="H22" s="36">
        <v>3081</v>
      </c>
      <c r="I22" s="36">
        <v>60</v>
      </c>
      <c r="J22" s="36"/>
      <c r="K22" s="36"/>
      <c r="L22" s="37"/>
    </row>
    <row r="23" spans="1:12" ht="19.5" customHeight="1">
      <c r="A23" s="35" t="s">
        <v>244</v>
      </c>
      <c r="B23" s="35" t="s">
        <v>245</v>
      </c>
      <c r="C23" s="35" t="s">
        <v>113</v>
      </c>
      <c r="D23" s="35">
        <v>2</v>
      </c>
      <c r="E23" s="35">
        <v>21</v>
      </c>
      <c r="F23" s="36">
        <v>8</v>
      </c>
      <c r="G23" s="35" t="s">
        <v>220</v>
      </c>
      <c r="H23" s="36">
        <v>3759</v>
      </c>
      <c r="I23" s="36">
        <v>72</v>
      </c>
      <c r="J23" s="36"/>
      <c r="K23" s="36"/>
      <c r="L23" s="37"/>
    </row>
    <row r="24" spans="1:12" ht="19.5" customHeight="1">
      <c r="A24" s="35" t="s">
        <v>244</v>
      </c>
      <c r="B24" s="35" t="s">
        <v>245</v>
      </c>
      <c r="C24" s="35" t="s">
        <v>113</v>
      </c>
      <c r="D24" s="35">
        <v>2</v>
      </c>
      <c r="E24" s="35">
        <v>22</v>
      </c>
      <c r="F24" s="36">
        <v>6</v>
      </c>
      <c r="G24" s="35" t="s">
        <v>224</v>
      </c>
      <c r="H24" s="36">
        <v>3245</v>
      </c>
      <c r="I24" s="36">
        <v>81</v>
      </c>
      <c r="J24" s="36"/>
      <c r="K24" s="36"/>
      <c r="L24" s="37"/>
    </row>
    <row r="25" spans="1:12" ht="19.5" customHeight="1">
      <c r="A25" s="35" t="s">
        <v>244</v>
      </c>
      <c r="B25" s="35" t="s">
        <v>245</v>
      </c>
      <c r="C25" s="35" t="s">
        <v>113</v>
      </c>
      <c r="D25" s="35">
        <v>2</v>
      </c>
      <c r="E25" s="35">
        <v>23</v>
      </c>
      <c r="F25" s="36">
        <v>12</v>
      </c>
      <c r="G25" s="35" t="s">
        <v>225</v>
      </c>
      <c r="H25" s="36">
        <v>3816</v>
      </c>
      <c r="I25" s="36">
        <v>86</v>
      </c>
      <c r="J25" s="36"/>
      <c r="K25" s="36"/>
      <c r="L25" s="37"/>
    </row>
    <row r="26" spans="1:12" ht="19.5" customHeight="1">
      <c r="A26" s="35" t="s">
        <v>244</v>
      </c>
      <c r="B26" s="35" t="s">
        <v>245</v>
      </c>
      <c r="C26" s="35" t="s">
        <v>113</v>
      </c>
      <c r="D26" s="35">
        <v>2</v>
      </c>
      <c r="E26" s="35">
        <v>24</v>
      </c>
      <c r="F26" s="36">
        <v>3</v>
      </c>
      <c r="G26" s="35" t="s">
        <v>222</v>
      </c>
      <c r="H26" s="36">
        <v>3134</v>
      </c>
      <c r="I26" s="36">
        <v>79</v>
      </c>
      <c r="J26" s="36"/>
      <c r="K26" s="36"/>
      <c r="L26" s="37"/>
    </row>
    <row r="29" spans="1:12" ht="30.75" customHeight="1"/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5"/>
  <sheetViews>
    <sheetView workbookViewId="0">
      <selection activeCell="O23" sqref="O23"/>
    </sheetView>
  </sheetViews>
  <sheetFormatPr defaultRowHeight="14.25"/>
  <cols>
    <col min="1" max="1" width="9.42578125" style="33" bestFit="1" customWidth="1"/>
    <col min="2" max="2" width="8.5703125" style="33" bestFit="1" customWidth="1"/>
    <col min="3" max="3" width="17.5703125" style="33" bestFit="1" customWidth="1"/>
    <col min="4" max="5" width="4.85546875" style="33" customWidth="1"/>
    <col min="6" max="6" width="10.28515625" style="33" bestFit="1" customWidth="1"/>
    <col min="7" max="7" width="14.42578125" style="33" bestFit="1" customWidth="1"/>
    <col min="8" max="12" width="9.7109375" style="33" customWidth="1"/>
    <col min="13" max="16384" width="9.140625" style="33"/>
  </cols>
  <sheetData>
    <row r="1" spans="1:12" ht="19.5" customHeight="1">
      <c r="A1" s="134" t="s">
        <v>236</v>
      </c>
      <c r="B1" s="134" t="s">
        <v>237</v>
      </c>
      <c r="C1" s="134" t="s">
        <v>238</v>
      </c>
      <c r="D1" s="134" t="s">
        <v>239</v>
      </c>
      <c r="E1" s="134" t="s">
        <v>240</v>
      </c>
      <c r="F1" s="134" t="s">
        <v>241</v>
      </c>
      <c r="G1" s="134" t="s">
        <v>242</v>
      </c>
      <c r="H1" s="136" t="s">
        <v>243</v>
      </c>
      <c r="I1" s="137"/>
      <c r="J1" s="137"/>
      <c r="K1" s="137"/>
      <c r="L1" s="138"/>
    </row>
    <row r="2" spans="1:12" ht="22.5" customHeight="1">
      <c r="A2" s="135"/>
      <c r="B2" s="135"/>
      <c r="C2" s="135"/>
      <c r="D2" s="135"/>
      <c r="E2" s="135"/>
      <c r="F2" s="135"/>
      <c r="G2" s="135"/>
      <c r="H2" s="34" t="s">
        <v>292</v>
      </c>
      <c r="I2" s="34" t="s">
        <v>299</v>
      </c>
      <c r="J2" s="34">
        <v>3</v>
      </c>
      <c r="K2" s="34">
        <v>4</v>
      </c>
      <c r="L2" s="34">
        <v>5</v>
      </c>
    </row>
    <row r="3" spans="1:12" ht="19.5" customHeight="1">
      <c r="A3" s="35" t="s">
        <v>244</v>
      </c>
      <c r="B3" s="35" t="s">
        <v>245</v>
      </c>
      <c r="C3" s="35" t="s">
        <v>226</v>
      </c>
      <c r="D3" s="35">
        <v>1</v>
      </c>
      <c r="E3" s="35">
        <v>1</v>
      </c>
      <c r="F3" s="36">
        <v>1</v>
      </c>
      <c r="G3" s="35" t="s">
        <v>227</v>
      </c>
      <c r="H3" s="36">
        <v>2159</v>
      </c>
      <c r="I3" s="36">
        <v>76</v>
      </c>
      <c r="J3" s="36"/>
      <c r="K3" s="36"/>
      <c r="L3" s="37"/>
    </row>
    <row r="4" spans="1:12" ht="19.5" customHeight="1">
      <c r="A4" s="35" t="s">
        <v>244</v>
      </c>
      <c r="B4" s="35" t="s">
        <v>245</v>
      </c>
      <c r="C4" s="35" t="s">
        <v>226</v>
      </c>
      <c r="D4" s="35">
        <v>1</v>
      </c>
      <c r="E4" s="35">
        <v>2</v>
      </c>
      <c r="F4" s="36">
        <v>2</v>
      </c>
      <c r="G4" s="35" t="s">
        <v>230</v>
      </c>
      <c r="H4" s="36">
        <v>2018</v>
      </c>
      <c r="I4" s="36">
        <v>75</v>
      </c>
      <c r="J4" s="36"/>
      <c r="K4" s="36"/>
      <c r="L4" s="37"/>
    </row>
    <row r="5" spans="1:12" ht="19.5" customHeight="1">
      <c r="A5" s="35" t="s">
        <v>244</v>
      </c>
      <c r="B5" s="35" t="s">
        <v>245</v>
      </c>
      <c r="C5" s="35" t="s">
        <v>226</v>
      </c>
      <c r="D5" s="35">
        <v>1</v>
      </c>
      <c r="E5" s="35">
        <v>3</v>
      </c>
      <c r="F5" s="36">
        <v>3</v>
      </c>
      <c r="G5" s="35" t="s">
        <v>232</v>
      </c>
      <c r="H5" s="36">
        <v>2172</v>
      </c>
      <c r="I5" s="36">
        <v>84</v>
      </c>
      <c r="J5" s="36"/>
      <c r="K5" s="36"/>
      <c r="L5" s="37"/>
    </row>
    <row r="6" spans="1:12" ht="19.5" customHeight="1">
      <c r="A6" s="35" t="s">
        <v>244</v>
      </c>
      <c r="B6" s="35" t="s">
        <v>245</v>
      </c>
      <c r="C6" s="35" t="s">
        <v>226</v>
      </c>
      <c r="D6" s="35">
        <v>1</v>
      </c>
      <c r="E6" s="35">
        <v>4</v>
      </c>
      <c r="F6" s="36">
        <v>4</v>
      </c>
      <c r="G6" s="35" t="s">
        <v>233</v>
      </c>
      <c r="H6" s="36">
        <v>1989</v>
      </c>
      <c r="I6" s="36">
        <v>73</v>
      </c>
      <c r="J6" s="36"/>
      <c r="K6" s="36"/>
      <c r="L6" s="37"/>
    </row>
    <row r="7" spans="1:12" ht="19.5" customHeight="1">
      <c r="A7" s="35" t="s">
        <v>244</v>
      </c>
      <c r="B7" s="35" t="s">
        <v>245</v>
      </c>
      <c r="C7" s="35" t="s">
        <v>226</v>
      </c>
      <c r="D7" s="35">
        <v>1</v>
      </c>
      <c r="E7" s="35">
        <v>5</v>
      </c>
      <c r="F7" s="36">
        <v>5</v>
      </c>
      <c r="G7" s="35" t="s">
        <v>234</v>
      </c>
      <c r="H7" s="36">
        <v>2454</v>
      </c>
      <c r="I7" s="36">
        <v>80</v>
      </c>
      <c r="J7" s="36"/>
      <c r="K7" s="36"/>
      <c r="L7" s="37"/>
    </row>
    <row r="8" spans="1:12" ht="19.5" customHeight="1">
      <c r="A8" s="35" t="s">
        <v>244</v>
      </c>
      <c r="B8" s="35" t="s">
        <v>245</v>
      </c>
      <c r="C8" s="35" t="s">
        <v>226</v>
      </c>
      <c r="D8" s="35">
        <v>1</v>
      </c>
      <c r="E8" s="35">
        <v>6</v>
      </c>
      <c r="F8" s="36">
        <v>6</v>
      </c>
      <c r="G8" s="35" t="s">
        <v>235</v>
      </c>
      <c r="H8" s="36">
        <v>2627</v>
      </c>
      <c r="I8" s="36">
        <v>79</v>
      </c>
      <c r="J8" s="36"/>
      <c r="K8" s="36"/>
      <c r="L8" s="37"/>
    </row>
    <row r="9" spans="1:12" ht="19.5" customHeight="1">
      <c r="A9" s="35" t="s">
        <v>244</v>
      </c>
      <c r="B9" s="35" t="s">
        <v>245</v>
      </c>
      <c r="C9" s="35" t="s">
        <v>226</v>
      </c>
      <c r="D9" s="35">
        <v>1</v>
      </c>
      <c r="E9" s="35">
        <v>7</v>
      </c>
      <c r="F9" s="36">
        <v>7</v>
      </c>
      <c r="G9" s="35" t="s">
        <v>229</v>
      </c>
      <c r="H9" s="36">
        <v>1888</v>
      </c>
      <c r="I9" s="36">
        <v>80</v>
      </c>
      <c r="J9" s="36"/>
      <c r="K9" s="36"/>
      <c r="L9" s="37"/>
    </row>
    <row r="10" spans="1:12" ht="19.5" customHeight="1">
      <c r="A10" s="35" t="s">
        <v>244</v>
      </c>
      <c r="B10" s="35" t="s">
        <v>245</v>
      </c>
      <c r="C10" s="35" t="s">
        <v>226</v>
      </c>
      <c r="D10" s="35">
        <v>1</v>
      </c>
      <c r="E10" s="35">
        <v>8</v>
      </c>
      <c r="F10" s="36">
        <v>8</v>
      </c>
      <c r="G10" s="35" t="s">
        <v>228</v>
      </c>
      <c r="H10" s="36">
        <v>3106</v>
      </c>
      <c r="I10" s="36">
        <v>81</v>
      </c>
      <c r="J10" s="36"/>
      <c r="K10" s="36"/>
      <c r="L10" s="37"/>
    </row>
    <row r="11" spans="1:12" ht="19.5" customHeight="1">
      <c r="A11" s="35" t="s">
        <v>244</v>
      </c>
      <c r="B11" s="35" t="s">
        <v>245</v>
      </c>
      <c r="C11" s="35" t="s">
        <v>226</v>
      </c>
      <c r="D11" s="35">
        <v>1</v>
      </c>
      <c r="E11" s="35">
        <v>9</v>
      </c>
      <c r="F11" s="36">
        <v>9</v>
      </c>
      <c r="G11" s="35" t="s">
        <v>231</v>
      </c>
      <c r="H11" s="36">
        <v>2365</v>
      </c>
      <c r="I11" s="36">
        <v>82</v>
      </c>
      <c r="J11" s="36"/>
      <c r="K11" s="36"/>
      <c r="L11" s="37"/>
    </row>
    <row r="12" spans="1:12" ht="19.5" customHeight="1">
      <c r="A12" s="35" t="s">
        <v>244</v>
      </c>
      <c r="B12" s="35" t="s">
        <v>245</v>
      </c>
      <c r="C12" s="35" t="s">
        <v>226</v>
      </c>
      <c r="D12" s="35">
        <v>1</v>
      </c>
      <c r="E12" s="35">
        <v>10</v>
      </c>
      <c r="F12" s="36">
        <v>10</v>
      </c>
      <c r="G12" s="35" t="s">
        <v>201</v>
      </c>
      <c r="H12" s="36">
        <v>2578</v>
      </c>
      <c r="I12" s="36">
        <v>75</v>
      </c>
      <c r="J12" s="36"/>
      <c r="K12" s="36"/>
      <c r="L12" s="37"/>
    </row>
    <row r="13" spans="1:12" ht="19.5" customHeight="1">
      <c r="A13" s="35" t="s">
        <v>244</v>
      </c>
      <c r="B13" s="35" t="s">
        <v>245</v>
      </c>
      <c r="C13" s="35" t="s">
        <v>226</v>
      </c>
      <c r="D13" s="35">
        <v>2</v>
      </c>
      <c r="E13" s="35">
        <v>11</v>
      </c>
      <c r="F13" s="38">
        <v>10</v>
      </c>
      <c r="G13" s="35" t="s">
        <v>201</v>
      </c>
      <c r="H13" s="36">
        <v>2768</v>
      </c>
      <c r="I13" s="36">
        <v>81</v>
      </c>
      <c r="J13" s="36"/>
      <c r="K13" s="36"/>
      <c r="L13" s="37"/>
    </row>
    <row r="14" spans="1:12" ht="19.5" customHeight="1">
      <c r="A14" s="35" t="s">
        <v>244</v>
      </c>
      <c r="B14" s="35" t="s">
        <v>245</v>
      </c>
      <c r="C14" s="35" t="s">
        <v>226</v>
      </c>
      <c r="D14" s="35">
        <v>2</v>
      </c>
      <c r="E14" s="35">
        <v>12</v>
      </c>
      <c r="F14" s="38">
        <v>6</v>
      </c>
      <c r="G14" s="35" t="s">
        <v>235</v>
      </c>
      <c r="H14" s="36">
        <v>3072</v>
      </c>
      <c r="I14" s="36">
        <v>79</v>
      </c>
      <c r="J14" s="36"/>
      <c r="K14" s="36"/>
      <c r="L14" s="37"/>
    </row>
    <row r="15" spans="1:12" ht="19.5" customHeight="1">
      <c r="A15" s="35" t="s">
        <v>244</v>
      </c>
      <c r="B15" s="35" t="s">
        <v>245</v>
      </c>
      <c r="C15" s="35" t="s">
        <v>226</v>
      </c>
      <c r="D15" s="35">
        <v>2</v>
      </c>
      <c r="E15" s="35">
        <v>13</v>
      </c>
      <c r="F15" s="38">
        <v>4</v>
      </c>
      <c r="G15" s="35" t="s">
        <v>233</v>
      </c>
      <c r="H15" s="36">
        <v>2379</v>
      </c>
      <c r="I15" s="36">
        <v>73</v>
      </c>
      <c r="J15" s="36"/>
      <c r="K15" s="36"/>
      <c r="L15" s="37"/>
    </row>
    <row r="16" spans="1:12" ht="19.5" customHeight="1">
      <c r="A16" s="35" t="s">
        <v>244</v>
      </c>
      <c r="B16" s="35" t="s">
        <v>245</v>
      </c>
      <c r="C16" s="35" t="s">
        <v>226</v>
      </c>
      <c r="D16" s="35">
        <v>2</v>
      </c>
      <c r="E16" s="35">
        <v>14</v>
      </c>
      <c r="F16" s="38">
        <v>2</v>
      </c>
      <c r="G16" s="35" t="s">
        <v>230</v>
      </c>
      <c r="H16" s="36">
        <v>3349</v>
      </c>
      <c r="I16" s="36">
        <v>79</v>
      </c>
      <c r="J16" s="36"/>
      <c r="K16" s="36"/>
      <c r="L16" s="37"/>
    </row>
    <row r="17" spans="1:12" ht="19.5" customHeight="1">
      <c r="A17" s="35" t="s">
        <v>244</v>
      </c>
      <c r="B17" s="35" t="s">
        <v>245</v>
      </c>
      <c r="C17" s="35" t="s">
        <v>226</v>
      </c>
      <c r="D17" s="35">
        <v>2</v>
      </c>
      <c r="E17" s="35">
        <v>15</v>
      </c>
      <c r="F17" s="38">
        <v>7</v>
      </c>
      <c r="G17" s="35" t="s">
        <v>229</v>
      </c>
      <c r="H17" s="36">
        <v>3126</v>
      </c>
      <c r="I17" s="36">
        <v>89</v>
      </c>
      <c r="J17" s="36"/>
      <c r="K17" s="36"/>
      <c r="L17" s="37"/>
    </row>
    <row r="18" spans="1:12" ht="19.5" customHeight="1">
      <c r="A18" s="35" t="s">
        <v>244</v>
      </c>
      <c r="B18" s="35" t="s">
        <v>245</v>
      </c>
      <c r="C18" s="35" t="s">
        <v>226</v>
      </c>
      <c r="D18" s="35">
        <v>2</v>
      </c>
      <c r="E18" s="35">
        <v>16</v>
      </c>
      <c r="F18" s="38">
        <v>3</v>
      </c>
      <c r="G18" s="35" t="s">
        <v>232</v>
      </c>
      <c r="H18" s="36">
        <v>3332</v>
      </c>
      <c r="I18" s="36">
        <v>86</v>
      </c>
      <c r="J18" s="36"/>
      <c r="K18" s="36"/>
      <c r="L18" s="37"/>
    </row>
    <row r="19" spans="1:12" ht="19.5" customHeight="1">
      <c r="A19" s="35" t="s">
        <v>244</v>
      </c>
      <c r="B19" s="35" t="s">
        <v>245</v>
      </c>
      <c r="C19" s="35" t="s">
        <v>226</v>
      </c>
      <c r="D19" s="35">
        <v>2</v>
      </c>
      <c r="E19" s="35">
        <v>17</v>
      </c>
      <c r="F19" s="38">
        <v>9</v>
      </c>
      <c r="G19" s="35" t="s">
        <v>231</v>
      </c>
      <c r="H19" s="36">
        <v>2324</v>
      </c>
      <c r="I19" s="36">
        <v>87</v>
      </c>
      <c r="J19" s="36"/>
      <c r="K19" s="36"/>
      <c r="L19" s="37"/>
    </row>
    <row r="20" spans="1:12" ht="19.5" customHeight="1">
      <c r="A20" s="35" t="s">
        <v>244</v>
      </c>
      <c r="B20" s="35" t="s">
        <v>245</v>
      </c>
      <c r="C20" s="35" t="s">
        <v>226</v>
      </c>
      <c r="D20" s="35">
        <v>2</v>
      </c>
      <c r="E20" s="35">
        <v>18</v>
      </c>
      <c r="F20" s="38">
        <v>1</v>
      </c>
      <c r="G20" s="35" t="s">
        <v>227</v>
      </c>
      <c r="H20" s="36">
        <v>2788</v>
      </c>
      <c r="I20" s="36">
        <v>71</v>
      </c>
      <c r="J20" s="36"/>
      <c r="K20" s="36"/>
      <c r="L20" s="37"/>
    </row>
    <row r="21" spans="1:12" ht="19.5" customHeight="1">
      <c r="A21" s="35" t="s">
        <v>244</v>
      </c>
      <c r="B21" s="35" t="s">
        <v>245</v>
      </c>
      <c r="C21" s="35" t="s">
        <v>226</v>
      </c>
      <c r="D21" s="35">
        <v>2</v>
      </c>
      <c r="E21" s="35">
        <v>19</v>
      </c>
      <c r="F21" s="38">
        <v>8</v>
      </c>
      <c r="G21" s="35" t="s">
        <v>228</v>
      </c>
      <c r="H21" s="36">
        <v>1720</v>
      </c>
      <c r="I21" s="36">
        <v>88</v>
      </c>
      <c r="J21" s="36"/>
      <c r="K21" s="36"/>
      <c r="L21" s="37"/>
    </row>
    <row r="22" spans="1:12" ht="19.5" customHeight="1">
      <c r="A22" s="35" t="s">
        <v>244</v>
      </c>
      <c r="B22" s="35" t="s">
        <v>245</v>
      </c>
      <c r="C22" s="35" t="s">
        <v>226</v>
      </c>
      <c r="D22" s="35">
        <v>2</v>
      </c>
      <c r="E22" s="35">
        <v>20</v>
      </c>
      <c r="F22" s="38">
        <v>5</v>
      </c>
      <c r="G22" s="35" t="s">
        <v>234</v>
      </c>
      <c r="H22" s="36">
        <v>3805</v>
      </c>
      <c r="I22" s="36">
        <v>76</v>
      </c>
      <c r="J22" s="36"/>
      <c r="K22" s="36"/>
      <c r="L22" s="37"/>
    </row>
    <row r="23" spans="1:12" ht="21" customHeight="1"/>
    <row r="24" spans="1:12" ht="17.25" customHeight="1"/>
    <row r="25" spans="1:12" ht="13.5" customHeight="1"/>
  </sheetData>
  <mergeCells count="8">
    <mergeCell ref="G1:G2"/>
    <mergeCell ref="H1:L1"/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25"/>
  <sheetViews>
    <sheetView topLeftCell="A16" workbookViewId="0">
      <selection sqref="A1:XFD1048576"/>
    </sheetView>
  </sheetViews>
  <sheetFormatPr defaultRowHeight="15"/>
  <cols>
    <col min="4" max="4" width="14.42578125" bestFit="1" customWidth="1"/>
  </cols>
  <sheetData>
    <row r="1" spans="1:5">
      <c r="A1" s="41" t="s">
        <v>239</v>
      </c>
      <c r="B1" s="41" t="s">
        <v>240</v>
      </c>
      <c r="C1" s="41" t="s">
        <v>241</v>
      </c>
      <c r="D1" s="41" t="s">
        <v>242</v>
      </c>
      <c r="E1" s="42" t="s">
        <v>246</v>
      </c>
    </row>
    <row r="2" spans="1:5">
      <c r="A2" s="35">
        <v>1</v>
      </c>
      <c r="B2" s="35">
        <v>1</v>
      </c>
      <c r="C2" s="36">
        <v>1</v>
      </c>
      <c r="D2" s="35" t="s">
        <v>216</v>
      </c>
      <c r="E2" s="36">
        <v>5095</v>
      </c>
    </row>
    <row r="3" spans="1:5">
      <c r="A3" s="35">
        <v>1</v>
      </c>
      <c r="B3" s="35">
        <v>2</v>
      </c>
      <c r="C3" s="36">
        <v>2</v>
      </c>
      <c r="D3" s="35" t="s">
        <v>219</v>
      </c>
      <c r="E3" s="36">
        <v>3841</v>
      </c>
    </row>
    <row r="4" spans="1:5">
      <c r="A4" s="35">
        <v>1</v>
      </c>
      <c r="B4" s="35">
        <v>3</v>
      </c>
      <c r="C4" s="36">
        <v>3</v>
      </c>
      <c r="D4" s="35" t="s">
        <v>222</v>
      </c>
      <c r="E4" s="36">
        <v>5272</v>
      </c>
    </row>
    <row r="5" spans="1:5">
      <c r="A5" s="35">
        <v>1</v>
      </c>
      <c r="B5" s="35">
        <v>4</v>
      </c>
      <c r="C5" s="36">
        <v>4</v>
      </c>
      <c r="D5" s="35" t="s">
        <v>218</v>
      </c>
      <c r="E5" s="36">
        <v>5365</v>
      </c>
    </row>
    <row r="6" spans="1:5">
      <c r="A6" s="35">
        <v>1</v>
      </c>
      <c r="B6" s="35">
        <v>5</v>
      </c>
      <c r="C6" s="36">
        <v>5</v>
      </c>
      <c r="D6" s="35" t="s">
        <v>223</v>
      </c>
      <c r="E6" s="36">
        <v>4845</v>
      </c>
    </row>
    <row r="7" spans="1:5">
      <c r="A7" s="35">
        <v>1</v>
      </c>
      <c r="B7" s="35">
        <v>6</v>
      </c>
      <c r="C7" s="36">
        <v>6</v>
      </c>
      <c r="D7" s="35" t="s">
        <v>224</v>
      </c>
      <c r="E7" s="36">
        <v>4493</v>
      </c>
    </row>
    <row r="8" spans="1:5">
      <c r="A8" s="35">
        <v>1</v>
      </c>
      <c r="B8" s="35">
        <v>7</v>
      </c>
      <c r="C8" s="36">
        <v>7</v>
      </c>
      <c r="D8" s="35" t="s">
        <v>217</v>
      </c>
      <c r="E8" s="36">
        <v>4927</v>
      </c>
    </row>
    <row r="9" spans="1:5">
      <c r="A9" s="35">
        <v>1</v>
      </c>
      <c r="B9" s="35">
        <v>8</v>
      </c>
      <c r="C9" s="36">
        <v>8</v>
      </c>
      <c r="D9" s="35" t="s">
        <v>220</v>
      </c>
      <c r="E9" s="36">
        <v>4210</v>
      </c>
    </row>
    <row r="10" spans="1:5">
      <c r="A10" s="35">
        <v>1</v>
      </c>
      <c r="B10" s="35">
        <v>9</v>
      </c>
      <c r="C10" s="36">
        <v>9</v>
      </c>
      <c r="D10" s="35" t="s">
        <v>205</v>
      </c>
      <c r="E10" s="36">
        <v>6026</v>
      </c>
    </row>
    <row r="11" spans="1:5">
      <c r="A11" s="35">
        <v>1</v>
      </c>
      <c r="B11" s="35">
        <v>10</v>
      </c>
      <c r="C11" s="36">
        <v>10</v>
      </c>
      <c r="D11" s="35" t="s">
        <v>201</v>
      </c>
      <c r="E11" s="36">
        <v>5080</v>
      </c>
    </row>
    <row r="12" spans="1:5">
      <c r="A12" s="35">
        <v>1</v>
      </c>
      <c r="B12" s="35">
        <v>11</v>
      </c>
      <c r="C12" s="36">
        <v>11</v>
      </c>
      <c r="D12" s="35" t="s">
        <v>221</v>
      </c>
      <c r="E12" s="36">
        <v>3996</v>
      </c>
    </row>
    <row r="13" spans="1:5">
      <c r="A13" s="35">
        <v>1</v>
      </c>
      <c r="B13" s="35">
        <v>12</v>
      </c>
      <c r="C13" s="36">
        <v>12</v>
      </c>
      <c r="D13" s="35" t="s">
        <v>225</v>
      </c>
      <c r="E13" s="36">
        <v>5014</v>
      </c>
    </row>
    <row r="14" spans="1:5">
      <c r="A14" s="35">
        <v>2</v>
      </c>
      <c r="B14" s="35">
        <v>18</v>
      </c>
      <c r="C14" s="36">
        <v>1</v>
      </c>
      <c r="D14" s="35" t="s">
        <v>216</v>
      </c>
      <c r="E14" s="36">
        <v>4523</v>
      </c>
    </row>
    <row r="15" spans="1:5">
      <c r="A15" s="35">
        <v>2</v>
      </c>
      <c r="B15" s="35">
        <v>16</v>
      </c>
      <c r="C15" s="36">
        <v>2</v>
      </c>
      <c r="D15" s="35" t="s">
        <v>219</v>
      </c>
      <c r="E15" s="36">
        <v>3376</v>
      </c>
    </row>
    <row r="16" spans="1:5">
      <c r="A16" s="35">
        <v>2</v>
      </c>
      <c r="B16" s="35">
        <v>24</v>
      </c>
      <c r="C16" s="36">
        <v>3</v>
      </c>
      <c r="D16" s="35" t="s">
        <v>222</v>
      </c>
      <c r="E16" s="36">
        <v>3134</v>
      </c>
    </row>
    <row r="17" spans="1:5">
      <c r="A17" s="35">
        <v>2</v>
      </c>
      <c r="B17" s="35">
        <v>13</v>
      </c>
      <c r="C17" s="36">
        <v>4</v>
      </c>
      <c r="D17" s="35" t="s">
        <v>218</v>
      </c>
      <c r="E17" s="36">
        <v>3930</v>
      </c>
    </row>
    <row r="18" spans="1:5">
      <c r="A18" s="35">
        <v>2</v>
      </c>
      <c r="B18" s="35">
        <v>19</v>
      </c>
      <c r="C18" s="36">
        <v>5</v>
      </c>
      <c r="D18" s="35" t="s">
        <v>223</v>
      </c>
      <c r="E18" s="36">
        <v>3738</v>
      </c>
    </row>
    <row r="19" spans="1:5">
      <c r="A19" s="35">
        <v>2</v>
      </c>
      <c r="B19" s="35">
        <v>22</v>
      </c>
      <c r="C19" s="36">
        <v>6</v>
      </c>
      <c r="D19" s="35" t="s">
        <v>224</v>
      </c>
      <c r="E19" s="40">
        <v>3245</v>
      </c>
    </row>
    <row r="20" spans="1:5">
      <c r="A20" s="35">
        <v>2</v>
      </c>
      <c r="B20" s="35">
        <v>15</v>
      </c>
      <c r="C20" s="36">
        <v>7</v>
      </c>
      <c r="D20" s="35" t="s">
        <v>217</v>
      </c>
      <c r="E20" s="36">
        <v>3450</v>
      </c>
    </row>
    <row r="21" spans="1:5">
      <c r="A21" s="35">
        <v>2</v>
      </c>
      <c r="B21" s="35">
        <v>21</v>
      </c>
      <c r="C21" s="36">
        <v>8</v>
      </c>
      <c r="D21" s="35" t="s">
        <v>220</v>
      </c>
      <c r="E21" s="36">
        <v>3759</v>
      </c>
    </row>
    <row r="22" spans="1:5">
      <c r="A22" s="35">
        <v>2</v>
      </c>
      <c r="B22" s="35">
        <v>17</v>
      </c>
      <c r="C22" s="36">
        <v>9</v>
      </c>
      <c r="D22" s="35" t="s">
        <v>205</v>
      </c>
      <c r="E22" s="36">
        <v>4552</v>
      </c>
    </row>
    <row r="23" spans="1:5">
      <c r="A23" s="35">
        <v>2</v>
      </c>
      <c r="B23" s="35">
        <v>20</v>
      </c>
      <c r="C23" s="36">
        <v>10</v>
      </c>
      <c r="D23" s="35" t="s">
        <v>201</v>
      </c>
      <c r="E23" s="36">
        <v>3081</v>
      </c>
    </row>
    <row r="24" spans="1:5">
      <c r="A24" s="35">
        <v>2</v>
      </c>
      <c r="B24" s="35">
        <v>14</v>
      </c>
      <c r="C24" s="36">
        <v>11</v>
      </c>
      <c r="D24" s="35" t="s">
        <v>221</v>
      </c>
      <c r="E24" s="36">
        <v>4092</v>
      </c>
    </row>
    <row r="25" spans="1:5">
      <c r="A25" s="35">
        <v>2</v>
      </c>
      <c r="B25" s="35">
        <v>23</v>
      </c>
      <c r="C25" s="36">
        <v>12</v>
      </c>
      <c r="D25" s="35" t="s">
        <v>225</v>
      </c>
      <c r="E25" s="36">
        <v>3816</v>
      </c>
    </row>
  </sheetData>
  <sortState ref="A2:E25">
    <sortCondition ref="A2:A25"/>
    <sortCondition ref="C2:C2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14"/>
  <sheetViews>
    <sheetView topLeftCell="A7" workbookViewId="0">
      <selection sqref="A1:XFD1048576"/>
    </sheetView>
  </sheetViews>
  <sheetFormatPr defaultRowHeight="12.75"/>
  <cols>
    <col min="1" max="1" width="14.5703125" style="43" bestFit="1" customWidth="1"/>
    <col min="2" max="2" width="18.7109375" style="43" bestFit="1" customWidth="1"/>
    <col min="3" max="3" width="14.42578125" style="43" customWidth="1"/>
    <col min="4" max="5" width="11" style="43" customWidth="1"/>
    <col min="6" max="6" width="15" style="43" customWidth="1"/>
    <col min="7" max="7" width="11" style="43" customWidth="1"/>
    <col min="8" max="8" width="12.7109375" style="43" customWidth="1"/>
    <col min="9" max="9" width="12.85546875" style="43" customWidth="1"/>
    <col min="10" max="10" width="15" style="43" bestFit="1" customWidth="1"/>
    <col min="11" max="11" width="12.28515625" style="43" bestFit="1" customWidth="1"/>
    <col min="12" max="14" width="9.140625" style="43"/>
    <col min="15" max="15" width="15.28515625" style="43" customWidth="1"/>
    <col min="16" max="16" width="9.28515625" style="43" bestFit="1" customWidth="1"/>
    <col min="17" max="245" width="9.140625" style="43"/>
    <col min="246" max="246" width="15.42578125" style="43" customWidth="1"/>
    <col min="247" max="247" width="14.42578125" style="43" customWidth="1"/>
    <col min="248" max="249" width="11" style="43" customWidth="1"/>
    <col min="250" max="250" width="15" style="43" customWidth="1"/>
    <col min="251" max="251" width="11" style="43" customWidth="1"/>
    <col min="252" max="252" width="12.7109375" style="43" customWidth="1"/>
    <col min="253" max="253" width="12.85546875" style="43" customWidth="1"/>
    <col min="254" max="254" width="13.42578125" style="43" customWidth="1"/>
    <col min="255" max="258" width="9.140625" style="43"/>
    <col min="259" max="259" width="15.28515625" style="43" customWidth="1"/>
    <col min="260" max="260" width="9.28515625" style="43" bestFit="1" customWidth="1"/>
    <col min="261" max="261" width="9.140625" style="43"/>
    <col min="262" max="262" width="12.7109375" style="43" customWidth="1"/>
    <col min="263" max="501" width="9.140625" style="43"/>
    <col min="502" max="502" width="15.42578125" style="43" customWidth="1"/>
    <col min="503" max="503" width="14.42578125" style="43" customWidth="1"/>
    <col min="504" max="505" width="11" style="43" customWidth="1"/>
    <col min="506" max="506" width="15" style="43" customWidth="1"/>
    <col min="507" max="507" width="11" style="43" customWidth="1"/>
    <col min="508" max="508" width="12.7109375" style="43" customWidth="1"/>
    <col min="509" max="509" width="12.85546875" style="43" customWidth="1"/>
    <col min="510" max="510" width="13.42578125" style="43" customWidth="1"/>
    <col min="511" max="514" width="9.140625" style="43"/>
    <col min="515" max="515" width="15.28515625" style="43" customWidth="1"/>
    <col min="516" max="516" width="9.28515625" style="43" bestFit="1" customWidth="1"/>
    <col min="517" max="517" width="9.140625" style="43"/>
    <col min="518" max="518" width="12.7109375" style="43" customWidth="1"/>
    <col min="519" max="757" width="9.140625" style="43"/>
    <col min="758" max="758" width="15.42578125" style="43" customWidth="1"/>
    <col min="759" max="759" width="14.42578125" style="43" customWidth="1"/>
    <col min="760" max="761" width="11" style="43" customWidth="1"/>
    <col min="762" max="762" width="15" style="43" customWidth="1"/>
    <col min="763" max="763" width="11" style="43" customWidth="1"/>
    <col min="764" max="764" width="12.7109375" style="43" customWidth="1"/>
    <col min="765" max="765" width="12.85546875" style="43" customWidth="1"/>
    <col min="766" max="766" width="13.42578125" style="43" customWidth="1"/>
    <col min="767" max="770" width="9.140625" style="43"/>
    <col min="771" max="771" width="15.28515625" style="43" customWidth="1"/>
    <col min="772" max="772" width="9.28515625" style="43" bestFit="1" customWidth="1"/>
    <col min="773" max="773" width="9.140625" style="43"/>
    <col min="774" max="774" width="12.7109375" style="43" customWidth="1"/>
    <col min="775" max="1013" width="9.140625" style="43"/>
    <col min="1014" max="1014" width="15.42578125" style="43" customWidth="1"/>
    <col min="1015" max="1015" width="14.42578125" style="43" customWidth="1"/>
    <col min="1016" max="1017" width="11" style="43" customWidth="1"/>
    <col min="1018" max="1018" width="15" style="43" customWidth="1"/>
    <col min="1019" max="1019" width="11" style="43" customWidth="1"/>
    <col min="1020" max="1020" width="12.7109375" style="43" customWidth="1"/>
    <col min="1021" max="1021" width="12.85546875" style="43" customWidth="1"/>
    <col min="1022" max="1022" width="13.42578125" style="43" customWidth="1"/>
    <col min="1023" max="1026" width="9.140625" style="43"/>
    <col min="1027" max="1027" width="15.28515625" style="43" customWidth="1"/>
    <col min="1028" max="1028" width="9.28515625" style="43" bestFit="1" customWidth="1"/>
    <col min="1029" max="1029" width="9.140625" style="43"/>
    <col min="1030" max="1030" width="12.7109375" style="43" customWidth="1"/>
    <col min="1031" max="1269" width="9.140625" style="43"/>
    <col min="1270" max="1270" width="15.42578125" style="43" customWidth="1"/>
    <col min="1271" max="1271" width="14.42578125" style="43" customWidth="1"/>
    <col min="1272" max="1273" width="11" style="43" customWidth="1"/>
    <col min="1274" max="1274" width="15" style="43" customWidth="1"/>
    <col min="1275" max="1275" width="11" style="43" customWidth="1"/>
    <col min="1276" max="1276" width="12.7109375" style="43" customWidth="1"/>
    <col min="1277" max="1277" width="12.85546875" style="43" customWidth="1"/>
    <col min="1278" max="1278" width="13.42578125" style="43" customWidth="1"/>
    <col min="1279" max="1282" width="9.140625" style="43"/>
    <col min="1283" max="1283" width="15.28515625" style="43" customWidth="1"/>
    <col min="1284" max="1284" width="9.28515625" style="43" bestFit="1" customWidth="1"/>
    <col min="1285" max="1285" width="9.140625" style="43"/>
    <col min="1286" max="1286" width="12.7109375" style="43" customWidth="1"/>
    <col min="1287" max="1525" width="9.140625" style="43"/>
    <col min="1526" max="1526" width="15.42578125" style="43" customWidth="1"/>
    <col min="1527" max="1527" width="14.42578125" style="43" customWidth="1"/>
    <col min="1528" max="1529" width="11" style="43" customWidth="1"/>
    <col min="1530" max="1530" width="15" style="43" customWidth="1"/>
    <col min="1531" max="1531" width="11" style="43" customWidth="1"/>
    <col min="1532" max="1532" width="12.7109375" style="43" customWidth="1"/>
    <col min="1533" max="1533" width="12.85546875" style="43" customWidth="1"/>
    <col min="1534" max="1534" width="13.42578125" style="43" customWidth="1"/>
    <col min="1535" max="1538" width="9.140625" style="43"/>
    <col min="1539" max="1539" width="15.28515625" style="43" customWidth="1"/>
    <col min="1540" max="1540" width="9.28515625" style="43" bestFit="1" customWidth="1"/>
    <col min="1541" max="1541" width="9.140625" style="43"/>
    <col min="1542" max="1542" width="12.7109375" style="43" customWidth="1"/>
    <col min="1543" max="1781" width="9.140625" style="43"/>
    <col min="1782" max="1782" width="15.42578125" style="43" customWidth="1"/>
    <col min="1783" max="1783" width="14.42578125" style="43" customWidth="1"/>
    <col min="1784" max="1785" width="11" style="43" customWidth="1"/>
    <col min="1786" max="1786" width="15" style="43" customWidth="1"/>
    <col min="1787" max="1787" width="11" style="43" customWidth="1"/>
    <col min="1788" max="1788" width="12.7109375" style="43" customWidth="1"/>
    <col min="1789" max="1789" width="12.85546875" style="43" customWidth="1"/>
    <col min="1790" max="1790" width="13.42578125" style="43" customWidth="1"/>
    <col min="1791" max="1794" width="9.140625" style="43"/>
    <col min="1795" max="1795" width="15.28515625" style="43" customWidth="1"/>
    <col min="1796" max="1796" width="9.28515625" style="43" bestFit="1" customWidth="1"/>
    <col min="1797" max="1797" width="9.140625" style="43"/>
    <col min="1798" max="1798" width="12.7109375" style="43" customWidth="1"/>
    <col min="1799" max="2037" width="9.140625" style="43"/>
    <col min="2038" max="2038" width="15.42578125" style="43" customWidth="1"/>
    <col min="2039" max="2039" width="14.42578125" style="43" customWidth="1"/>
    <col min="2040" max="2041" width="11" style="43" customWidth="1"/>
    <col min="2042" max="2042" width="15" style="43" customWidth="1"/>
    <col min="2043" max="2043" width="11" style="43" customWidth="1"/>
    <col min="2044" max="2044" width="12.7109375" style="43" customWidth="1"/>
    <col min="2045" max="2045" width="12.85546875" style="43" customWidth="1"/>
    <col min="2046" max="2046" width="13.42578125" style="43" customWidth="1"/>
    <col min="2047" max="2050" width="9.140625" style="43"/>
    <col min="2051" max="2051" width="15.28515625" style="43" customWidth="1"/>
    <col min="2052" max="2052" width="9.28515625" style="43" bestFit="1" customWidth="1"/>
    <col min="2053" max="2053" width="9.140625" style="43"/>
    <col min="2054" max="2054" width="12.7109375" style="43" customWidth="1"/>
    <col min="2055" max="2293" width="9.140625" style="43"/>
    <col min="2294" max="2294" width="15.42578125" style="43" customWidth="1"/>
    <col min="2295" max="2295" width="14.42578125" style="43" customWidth="1"/>
    <col min="2296" max="2297" width="11" style="43" customWidth="1"/>
    <col min="2298" max="2298" width="15" style="43" customWidth="1"/>
    <col min="2299" max="2299" width="11" style="43" customWidth="1"/>
    <col min="2300" max="2300" width="12.7109375" style="43" customWidth="1"/>
    <col min="2301" max="2301" width="12.85546875" style="43" customWidth="1"/>
    <col min="2302" max="2302" width="13.42578125" style="43" customWidth="1"/>
    <col min="2303" max="2306" width="9.140625" style="43"/>
    <col min="2307" max="2307" width="15.28515625" style="43" customWidth="1"/>
    <col min="2308" max="2308" width="9.28515625" style="43" bestFit="1" customWidth="1"/>
    <col min="2309" max="2309" width="9.140625" style="43"/>
    <col min="2310" max="2310" width="12.7109375" style="43" customWidth="1"/>
    <col min="2311" max="2549" width="9.140625" style="43"/>
    <col min="2550" max="2550" width="15.42578125" style="43" customWidth="1"/>
    <col min="2551" max="2551" width="14.42578125" style="43" customWidth="1"/>
    <col min="2552" max="2553" width="11" style="43" customWidth="1"/>
    <col min="2554" max="2554" width="15" style="43" customWidth="1"/>
    <col min="2555" max="2555" width="11" style="43" customWidth="1"/>
    <col min="2556" max="2556" width="12.7109375" style="43" customWidth="1"/>
    <col min="2557" max="2557" width="12.85546875" style="43" customWidth="1"/>
    <col min="2558" max="2558" width="13.42578125" style="43" customWidth="1"/>
    <col min="2559" max="2562" width="9.140625" style="43"/>
    <col min="2563" max="2563" width="15.28515625" style="43" customWidth="1"/>
    <col min="2564" max="2564" width="9.28515625" style="43" bestFit="1" customWidth="1"/>
    <col min="2565" max="2565" width="9.140625" style="43"/>
    <col min="2566" max="2566" width="12.7109375" style="43" customWidth="1"/>
    <col min="2567" max="2805" width="9.140625" style="43"/>
    <col min="2806" max="2806" width="15.42578125" style="43" customWidth="1"/>
    <col min="2807" max="2807" width="14.42578125" style="43" customWidth="1"/>
    <col min="2808" max="2809" width="11" style="43" customWidth="1"/>
    <col min="2810" max="2810" width="15" style="43" customWidth="1"/>
    <col min="2811" max="2811" width="11" style="43" customWidth="1"/>
    <col min="2812" max="2812" width="12.7109375" style="43" customWidth="1"/>
    <col min="2813" max="2813" width="12.85546875" style="43" customWidth="1"/>
    <col min="2814" max="2814" width="13.42578125" style="43" customWidth="1"/>
    <col min="2815" max="2818" width="9.140625" style="43"/>
    <col min="2819" max="2819" width="15.28515625" style="43" customWidth="1"/>
    <col min="2820" max="2820" width="9.28515625" style="43" bestFit="1" customWidth="1"/>
    <col min="2821" max="2821" width="9.140625" style="43"/>
    <col min="2822" max="2822" width="12.7109375" style="43" customWidth="1"/>
    <col min="2823" max="3061" width="9.140625" style="43"/>
    <col min="3062" max="3062" width="15.42578125" style="43" customWidth="1"/>
    <col min="3063" max="3063" width="14.42578125" style="43" customWidth="1"/>
    <col min="3064" max="3065" width="11" style="43" customWidth="1"/>
    <col min="3066" max="3066" width="15" style="43" customWidth="1"/>
    <col min="3067" max="3067" width="11" style="43" customWidth="1"/>
    <col min="3068" max="3068" width="12.7109375" style="43" customWidth="1"/>
    <col min="3069" max="3069" width="12.85546875" style="43" customWidth="1"/>
    <col min="3070" max="3070" width="13.42578125" style="43" customWidth="1"/>
    <col min="3071" max="3074" width="9.140625" style="43"/>
    <col min="3075" max="3075" width="15.28515625" style="43" customWidth="1"/>
    <col min="3076" max="3076" width="9.28515625" style="43" bestFit="1" customWidth="1"/>
    <col min="3077" max="3077" width="9.140625" style="43"/>
    <col min="3078" max="3078" width="12.7109375" style="43" customWidth="1"/>
    <col min="3079" max="3317" width="9.140625" style="43"/>
    <col min="3318" max="3318" width="15.42578125" style="43" customWidth="1"/>
    <col min="3319" max="3319" width="14.42578125" style="43" customWidth="1"/>
    <col min="3320" max="3321" width="11" style="43" customWidth="1"/>
    <col min="3322" max="3322" width="15" style="43" customWidth="1"/>
    <col min="3323" max="3323" width="11" style="43" customWidth="1"/>
    <col min="3324" max="3324" width="12.7109375" style="43" customWidth="1"/>
    <col min="3325" max="3325" width="12.85546875" style="43" customWidth="1"/>
    <col min="3326" max="3326" width="13.42578125" style="43" customWidth="1"/>
    <col min="3327" max="3330" width="9.140625" style="43"/>
    <col min="3331" max="3331" width="15.28515625" style="43" customWidth="1"/>
    <col min="3332" max="3332" width="9.28515625" style="43" bestFit="1" customWidth="1"/>
    <col min="3333" max="3333" width="9.140625" style="43"/>
    <col min="3334" max="3334" width="12.7109375" style="43" customWidth="1"/>
    <col min="3335" max="3573" width="9.140625" style="43"/>
    <col min="3574" max="3574" width="15.42578125" style="43" customWidth="1"/>
    <col min="3575" max="3575" width="14.42578125" style="43" customWidth="1"/>
    <col min="3576" max="3577" width="11" style="43" customWidth="1"/>
    <col min="3578" max="3578" width="15" style="43" customWidth="1"/>
    <col min="3579" max="3579" width="11" style="43" customWidth="1"/>
    <col min="3580" max="3580" width="12.7109375" style="43" customWidth="1"/>
    <col min="3581" max="3581" width="12.85546875" style="43" customWidth="1"/>
    <col min="3582" max="3582" width="13.42578125" style="43" customWidth="1"/>
    <col min="3583" max="3586" width="9.140625" style="43"/>
    <col min="3587" max="3587" width="15.28515625" style="43" customWidth="1"/>
    <col min="3588" max="3588" width="9.28515625" style="43" bestFit="1" customWidth="1"/>
    <col min="3589" max="3589" width="9.140625" style="43"/>
    <col min="3590" max="3590" width="12.7109375" style="43" customWidth="1"/>
    <col min="3591" max="3829" width="9.140625" style="43"/>
    <col min="3830" max="3830" width="15.42578125" style="43" customWidth="1"/>
    <col min="3831" max="3831" width="14.42578125" style="43" customWidth="1"/>
    <col min="3832" max="3833" width="11" style="43" customWidth="1"/>
    <col min="3834" max="3834" width="15" style="43" customWidth="1"/>
    <col min="3835" max="3835" width="11" style="43" customWidth="1"/>
    <col min="3836" max="3836" width="12.7109375" style="43" customWidth="1"/>
    <col min="3837" max="3837" width="12.85546875" style="43" customWidth="1"/>
    <col min="3838" max="3838" width="13.42578125" style="43" customWidth="1"/>
    <col min="3839" max="3842" width="9.140625" style="43"/>
    <col min="3843" max="3843" width="15.28515625" style="43" customWidth="1"/>
    <col min="3844" max="3844" width="9.28515625" style="43" bestFit="1" customWidth="1"/>
    <col min="3845" max="3845" width="9.140625" style="43"/>
    <col min="3846" max="3846" width="12.7109375" style="43" customWidth="1"/>
    <col min="3847" max="4085" width="9.140625" style="43"/>
    <col min="4086" max="4086" width="15.42578125" style="43" customWidth="1"/>
    <col min="4087" max="4087" width="14.42578125" style="43" customWidth="1"/>
    <col min="4088" max="4089" width="11" style="43" customWidth="1"/>
    <col min="4090" max="4090" width="15" style="43" customWidth="1"/>
    <col min="4091" max="4091" width="11" style="43" customWidth="1"/>
    <col min="4092" max="4092" width="12.7109375" style="43" customWidth="1"/>
    <col min="4093" max="4093" width="12.85546875" style="43" customWidth="1"/>
    <col min="4094" max="4094" width="13.42578125" style="43" customWidth="1"/>
    <col min="4095" max="4098" width="9.140625" style="43"/>
    <col min="4099" max="4099" width="15.28515625" style="43" customWidth="1"/>
    <col min="4100" max="4100" width="9.28515625" style="43" bestFit="1" customWidth="1"/>
    <col min="4101" max="4101" width="9.140625" style="43"/>
    <col min="4102" max="4102" width="12.7109375" style="43" customWidth="1"/>
    <col min="4103" max="4341" width="9.140625" style="43"/>
    <col min="4342" max="4342" width="15.42578125" style="43" customWidth="1"/>
    <col min="4343" max="4343" width="14.42578125" style="43" customWidth="1"/>
    <col min="4344" max="4345" width="11" style="43" customWidth="1"/>
    <col min="4346" max="4346" width="15" style="43" customWidth="1"/>
    <col min="4347" max="4347" width="11" style="43" customWidth="1"/>
    <col min="4348" max="4348" width="12.7109375" style="43" customWidth="1"/>
    <col min="4349" max="4349" width="12.85546875" style="43" customWidth="1"/>
    <col min="4350" max="4350" width="13.42578125" style="43" customWidth="1"/>
    <col min="4351" max="4354" width="9.140625" style="43"/>
    <col min="4355" max="4355" width="15.28515625" style="43" customWidth="1"/>
    <col min="4356" max="4356" width="9.28515625" style="43" bestFit="1" customWidth="1"/>
    <col min="4357" max="4357" width="9.140625" style="43"/>
    <col min="4358" max="4358" width="12.7109375" style="43" customWidth="1"/>
    <col min="4359" max="4597" width="9.140625" style="43"/>
    <col min="4598" max="4598" width="15.42578125" style="43" customWidth="1"/>
    <col min="4599" max="4599" width="14.42578125" style="43" customWidth="1"/>
    <col min="4600" max="4601" width="11" style="43" customWidth="1"/>
    <col min="4602" max="4602" width="15" style="43" customWidth="1"/>
    <col min="4603" max="4603" width="11" style="43" customWidth="1"/>
    <col min="4604" max="4604" width="12.7109375" style="43" customWidth="1"/>
    <col min="4605" max="4605" width="12.85546875" style="43" customWidth="1"/>
    <col min="4606" max="4606" width="13.42578125" style="43" customWidth="1"/>
    <col min="4607" max="4610" width="9.140625" style="43"/>
    <col min="4611" max="4611" width="15.28515625" style="43" customWidth="1"/>
    <col min="4612" max="4612" width="9.28515625" style="43" bestFit="1" customWidth="1"/>
    <col min="4613" max="4613" width="9.140625" style="43"/>
    <col min="4614" max="4614" width="12.7109375" style="43" customWidth="1"/>
    <col min="4615" max="4853" width="9.140625" style="43"/>
    <col min="4854" max="4854" width="15.42578125" style="43" customWidth="1"/>
    <col min="4855" max="4855" width="14.42578125" style="43" customWidth="1"/>
    <col min="4856" max="4857" width="11" style="43" customWidth="1"/>
    <col min="4858" max="4858" width="15" style="43" customWidth="1"/>
    <col min="4859" max="4859" width="11" style="43" customWidth="1"/>
    <col min="4860" max="4860" width="12.7109375" style="43" customWidth="1"/>
    <col min="4861" max="4861" width="12.85546875" style="43" customWidth="1"/>
    <col min="4862" max="4862" width="13.42578125" style="43" customWidth="1"/>
    <col min="4863" max="4866" width="9.140625" style="43"/>
    <col min="4867" max="4867" width="15.28515625" style="43" customWidth="1"/>
    <col min="4868" max="4868" width="9.28515625" style="43" bestFit="1" customWidth="1"/>
    <col min="4869" max="4869" width="9.140625" style="43"/>
    <col min="4870" max="4870" width="12.7109375" style="43" customWidth="1"/>
    <col min="4871" max="5109" width="9.140625" style="43"/>
    <col min="5110" max="5110" width="15.42578125" style="43" customWidth="1"/>
    <col min="5111" max="5111" width="14.42578125" style="43" customWidth="1"/>
    <col min="5112" max="5113" width="11" style="43" customWidth="1"/>
    <col min="5114" max="5114" width="15" style="43" customWidth="1"/>
    <col min="5115" max="5115" width="11" style="43" customWidth="1"/>
    <col min="5116" max="5116" width="12.7109375" style="43" customWidth="1"/>
    <col min="5117" max="5117" width="12.85546875" style="43" customWidth="1"/>
    <col min="5118" max="5118" width="13.42578125" style="43" customWidth="1"/>
    <col min="5119" max="5122" width="9.140625" style="43"/>
    <col min="5123" max="5123" width="15.28515625" style="43" customWidth="1"/>
    <col min="5124" max="5124" width="9.28515625" style="43" bestFit="1" customWidth="1"/>
    <col min="5125" max="5125" width="9.140625" style="43"/>
    <col min="5126" max="5126" width="12.7109375" style="43" customWidth="1"/>
    <col min="5127" max="5365" width="9.140625" style="43"/>
    <col min="5366" max="5366" width="15.42578125" style="43" customWidth="1"/>
    <col min="5367" max="5367" width="14.42578125" style="43" customWidth="1"/>
    <col min="5368" max="5369" width="11" style="43" customWidth="1"/>
    <col min="5370" max="5370" width="15" style="43" customWidth="1"/>
    <col min="5371" max="5371" width="11" style="43" customWidth="1"/>
    <col min="5372" max="5372" width="12.7109375" style="43" customWidth="1"/>
    <col min="5373" max="5373" width="12.85546875" style="43" customWidth="1"/>
    <col min="5374" max="5374" width="13.42578125" style="43" customWidth="1"/>
    <col min="5375" max="5378" width="9.140625" style="43"/>
    <col min="5379" max="5379" width="15.28515625" style="43" customWidth="1"/>
    <col min="5380" max="5380" width="9.28515625" style="43" bestFit="1" customWidth="1"/>
    <col min="5381" max="5381" width="9.140625" style="43"/>
    <col min="5382" max="5382" width="12.7109375" style="43" customWidth="1"/>
    <col min="5383" max="5621" width="9.140625" style="43"/>
    <col min="5622" max="5622" width="15.42578125" style="43" customWidth="1"/>
    <col min="5623" max="5623" width="14.42578125" style="43" customWidth="1"/>
    <col min="5624" max="5625" width="11" style="43" customWidth="1"/>
    <col min="5626" max="5626" width="15" style="43" customWidth="1"/>
    <col min="5627" max="5627" width="11" style="43" customWidth="1"/>
    <col min="5628" max="5628" width="12.7109375" style="43" customWidth="1"/>
    <col min="5629" max="5629" width="12.85546875" style="43" customWidth="1"/>
    <col min="5630" max="5630" width="13.42578125" style="43" customWidth="1"/>
    <col min="5631" max="5634" width="9.140625" style="43"/>
    <col min="5635" max="5635" width="15.28515625" style="43" customWidth="1"/>
    <col min="5636" max="5636" width="9.28515625" style="43" bestFit="1" customWidth="1"/>
    <col min="5637" max="5637" width="9.140625" style="43"/>
    <col min="5638" max="5638" width="12.7109375" style="43" customWidth="1"/>
    <col min="5639" max="5877" width="9.140625" style="43"/>
    <col min="5878" max="5878" width="15.42578125" style="43" customWidth="1"/>
    <col min="5879" max="5879" width="14.42578125" style="43" customWidth="1"/>
    <col min="5880" max="5881" width="11" style="43" customWidth="1"/>
    <col min="5882" max="5882" width="15" style="43" customWidth="1"/>
    <col min="5883" max="5883" width="11" style="43" customWidth="1"/>
    <col min="5884" max="5884" width="12.7109375" style="43" customWidth="1"/>
    <col min="5885" max="5885" width="12.85546875" style="43" customWidth="1"/>
    <col min="5886" max="5886" width="13.42578125" style="43" customWidth="1"/>
    <col min="5887" max="5890" width="9.140625" style="43"/>
    <col min="5891" max="5891" width="15.28515625" style="43" customWidth="1"/>
    <col min="5892" max="5892" width="9.28515625" style="43" bestFit="1" customWidth="1"/>
    <col min="5893" max="5893" width="9.140625" style="43"/>
    <col min="5894" max="5894" width="12.7109375" style="43" customWidth="1"/>
    <col min="5895" max="6133" width="9.140625" style="43"/>
    <col min="6134" max="6134" width="15.42578125" style="43" customWidth="1"/>
    <col min="6135" max="6135" width="14.42578125" style="43" customWidth="1"/>
    <col min="6136" max="6137" width="11" style="43" customWidth="1"/>
    <col min="6138" max="6138" width="15" style="43" customWidth="1"/>
    <col min="6139" max="6139" width="11" style="43" customWidth="1"/>
    <col min="6140" max="6140" width="12.7109375" style="43" customWidth="1"/>
    <col min="6141" max="6141" width="12.85546875" style="43" customWidth="1"/>
    <col min="6142" max="6142" width="13.42578125" style="43" customWidth="1"/>
    <col min="6143" max="6146" width="9.140625" style="43"/>
    <col min="6147" max="6147" width="15.28515625" style="43" customWidth="1"/>
    <col min="6148" max="6148" width="9.28515625" style="43" bestFit="1" customWidth="1"/>
    <col min="6149" max="6149" width="9.140625" style="43"/>
    <col min="6150" max="6150" width="12.7109375" style="43" customWidth="1"/>
    <col min="6151" max="6389" width="9.140625" style="43"/>
    <col min="6390" max="6390" width="15.42578125" style="43" customWidth="1"/>
    <col min="6391" max="6391" width="14.42578125" style="43" customWidth="1"/>
    <col min="6392" max="6393" width="11" style="43" customWidth="1"/>
    <col min="6394" max="6394" width="15" style="43" customWidth="1"/>
    <col min="6395" max="6395" width="11" style="43" customWidth="1"/>
    <col min="6396" max="6396" width="12.7109375" style="43" customWidth="1"/>
    <col min="6397" max="6397" width="12.85546875" style="43" customWidth="1"/>
    <col min="6398" max="6398" width="13.42578125" style="43" customWidth="1"/>
    <col min="6399" max="6402" width="9.140625" style="43"/>
    <col min="6403" max="6403" width="15.28515625" style="43" customWidth="1"/>
    <col min="6404" max="6404" width="9.28515625" style="43" bestFit="1" customWidth="1"/>
    <col min="6405" max="6405" width="9.140625" style="43"/>
    <col min="6406" max="6406" width="12.7109375" style="43" customWidth="1"/>
    <col min="6407" max="6645" width="9.140625" style="43"/>
    <col min="6646" max="6646" width="15.42578125" style="43" customWidth="1"/>
    <col min="6647" max="6647" width="14.42578125" style="43" customWidth="1"/>
    <col min="6648" max="6649" width="11" style="43" customWidth="1"/>
    <col min="6650" max="6650" width="15" style="43" customWidth="1"/>
    <col min="6651" max="6651" width="11" style="43" customWidth="1"/>
    <col min="6652" max="6652" width="12.7109375" style="43" customWidth="1"/>
    <col min="6653" max="6653" width="12.85546875" style="43" customWidth="1"/>
    <col min="6654" max="6654" width="13.42578125" style="43" customWidth="1"/>
    <col min="6655" max="6658" width="9.140625" style="43"/>
    <col min="6659" max="6659" width="15.28515625" style="43" customWidth="1"/>
    <col min="6660" max="6660" width="9.28515625" style="43" bestFit="1" customWidth="1"/>
    <col min="6661" max="6661" width="9.140625" style="43"/>
    <col min="6662" max="6662" width="12.7109375" style="43" customWidth="1"/>
    <col min="6663" max="6901" width="9.140625" style="43"/>
    <col min="6902" max="6902" width="15.42578125" style="43" customWidth="1"/>
    <col min="6903" max="6903" width="14.42578125" style="43" customWidth="1"/>
    <col min="6904" max="6905" width="11" style="43" customWidth="1"/>
    <col min="6906" max="6906" width="15" style="43" customWidth="1"/>
    <col min="6907" max="6907" width="11" style="43" customWidth="1"/>
    <col min="6908" max="6908" width="12.7109375" style="43" customWidth="1"/>
    <col min="6909" max="6909" width="12.85546875" style="43" customWidth="1"/>
    <col min="6910" max="6910" width="13.42578125" style="43" customWidth="1"/>
    <col min="6911" max="6914" width="9.140625" style="43"/>
    <col min="6915" max="6915" width="15.28515625" style="43" customWidth="1"/>
    <col min="6916" max="6916" width="9.28515625" style="43" bestFit="1" customWidth="1"/>
    <col min="6917" max="6917" width="9.140625" style="43"/>
    <col min="6918" max="6918" width="12.7109375" style="43" customWidth="1"/>
    <col min="6919" max="7157" width="9.140625" style="43"/>
    <col min="7158" max="7158" width="15.42578125" style="43" customWidth="1"/>
    <col min="7159" max="7159" width="14.42578125" style="43" customWidth="1"/>
    <col min="7160" max="7161" width="11" style="43" customWidth="1"/>
    <col min="7162" max="7162" width="15" style="43" customWidth="1"/>
    <col min="7163" max="7163" width="11" style="43" customWidth="1"/>
    <col min="7164" max="7164" width="12.7109375" style="43" customWidth="1"/>
    <col min="7165" max="7165" width="12.85546875" style="43" customWidth="1"/>
    <col min="7166" max="7166" width="13.42578125" style="43" customWidth="1"/>
    <col min="7167" max="7170" width="9.140625" style="43"/>
    <col min="7171" max="7171" width="15.28515625" style="43" customWidth="1"/>
    <col min="7172" max="7172" width="9.28515625" style="43" bestFit="1" customWidth="1"/>
    <col min="7173" max="7173" width="9.140625" style="43"/>
    <col min="7174" max="7174" width="12.7109375" style="43" customWidth="1"/>
    <col min="7175" max="7413" width="9.140625" style="43"/>
    <col min="7414" max="7414" width="15.42578125" style="43" customWidth="1"/>
    <col min="7415" max="7415" width="14.42578125" style="43" customWidth="1"/>
    <col min="7416" max="7417" width="11" style="43" customWidth="1"/>
    <col min="7418" max="7418" width="15" style="43" customWidth="1"/>
    <col min="7419" max="7419" width="11" style="43" customWidth="1"/>
    <col min="7420" max="7420" width="12.7109375" style="43" customWidth="1"/>
    <col min="7421" max="7421" width="12.85546875" style="43" customWidth="1"/>
    <col min="7422" max="7422" width="13.42578125" style="43" customWidth="1"/>
    <col min="7423" max="7426" width="9.140625" style="43"/>
    <col min="7427" max="7427" width="15.28515625" style="43" customWidth="1"/>
    <col min="7428" max="7428" width="9.28515625" style="43" bestFit="1" customWidth="1"/>
    <col min="7429" max="7429" width="9.140625" style="43"/>
    <col min="7430" max="7430" width="12.7109375" style="43" customWidth="1"/>
    <col min="7431" max="7669" width="9.140625" style="43"/>
    <col min="7670" max="7670" width="15.42578125" style="43" customWidth="1"/>
    <col min="7671" max="7671" width="14.42578125" style="43" customWidth="1"/>
    <col min="7672" max="7673" width="11" style="43" customWidth="1"/>
    <col min="7674" max="7674" width="15" style="43" customWidth="1"/>
    <col min="7675" max="7675" width="11" style="43" customWidth="1"/>
    <col min="7676" max="7676" width="12.7109375" style="43" customWidth="1"/>
    <col min="7677" max="7677" width="12.85546875" style="43" customWidth="1"/>
    <col min="7678" max="7678" width="13.42578125" style="43" customWidth="1"/>
    <col min="7679" max="7682" width="9.140625" style="43"/>
    <col min="7683" max="7683" width="15.28515625" style="43" customWidth="1"/>
    <col min="7684" max="7684" width="9.28515625" style="43" bestFit="1" customWidth="1"/>
    <col min="7685" max="7685" width="9.140625" style="43"/>
    <col min="7686" max="7686" width="12.7109375" style="43" customWidth="1"/>
    <col min="7687" max="7925" width="9.140625" style="43"/>
    <col min="7926" max="7926" width="15.42578125" style="43" customWidth="1"/>
    <col min="7927" max="7927" width="14.42578125" style="43" customWidth="1"/>
    <col min="7928" max="7929" width="11" style="43" customWidth="1"/>
    <col min="7930" max="7930" width="15" style="43" customWidth="1"/>
    <col min="7931" max="7931" width="11" style="43" customWidth="1"/>
    <col min="7932" max="7932" width="12.7109375" style="43" customWidth="1"/>
    <col min="7933" max="7933" width="12.85546875" style="43" customWidth="1"/>
    <col min="7934" max="7934" width="13.42578125" style="43" customWidth="1"/>
    <col min="7935" max="7938" width="9.140625" style="43"/>
    <col min="7939" max="7939" width="15.28515625" style="43" customWidth="1"/>
    <col min="7940" max="7940" width="9.28515625" style="43" bestFit="1" customWidth="1"/>
    <col min="7941" max="7941" width="9.140625" style="43"/>
    <col min="7942" max="7942" width="12.7109375" style="43" customWidth="1"/>
    <col min="7943" max="8181" width="9.140625" style="43"/>
    <col min="8182" max="8182" width="15.42578125" style="43" customWidth="1"/>
    <col min="8183" max="8183" width="14.42578125" style="43" customWidth="1"/>
    <col min="8184" max="8185" width="11" style="43" customWidth="1"/>
    <col min="8186" max="8186" width="15" style="43" customWidth="1"/>
    <col min="8187" max="8187" width="11" style="43" customWidth="1"/>
    <col min="8188" max="8188" width="12.7109375" style="43" customWidth="1"/>
    <col min="8189" max="8189" width="12.85546875" style="43" customWidth="1"/>
    <col min="8190" max="8190" width="13.42578125" style="43" customWidth="1"/>
    <col min="8191" max="8194" width="9.140625" style="43"/>
    <col min="8195" max="8195" width="15.28515625" style="43" customWidth="1"/>
    <col min="8196" max="8196" width="9.28515625" style="43" bestFit="1" customWidth="1"/>
    <col min="8197" max="8197" width="9.140625" style="43"/>
    <col min="8198" max="8198" width="12.7109375" style="43" customWidth="1"/>
    <col min="8199" max="8437" width="9.140625" style="43"/>
    <col min="8438" max="8438" width="15.42578125" style="43" customWidth="1"/>
    <col min="8439" max="8439" width="14.42578125" style="43" customWidth="1"/>
    <col min="8440" max="8441" width="11" style="43" customWidth="1"/>
    <col min="8442" max="8442" width="15" style="43" customWidth="1"/>
    <col min="8443" max="8443" width="11" style="43" customWidth="1"/>
    <col min="8444" max="8444" width="12.7109375" style="43" customWidth="1"/>
    <col min="8445" max="8445" width="12.85546875" style="43" customWidth="1"/>
    <col min="8446" max="8446" width="13.42578125" style="43" customWidth="1"/>
    <col min="8447" max="8450" width="9.140625" style="43"/>
    <col min="8451" max="8451" width="15.28515625" style="43" customWidth="1"/>
    <col min="8452" max="8452" width="9.28515625" style="43" bestFit="1" customWidth="1"/>
    <col min="8453" max="8453" width="9.140625" style="43"/>
    <col min="8454" max="8454" width="12.7109375" style="43" customWidth="1"/>
    <col min="8455" max="8693" width="9.140625" style="43"/>
    <col min="8694" max="8694" width="15.42578125" style="43" customWidth="1"/>
    <col min="8695" max="8695" width="14.42578125" style="43" customWidth="1"/>
    <col min="8696" max="8697" width="11" style="43" customWidth="1"/>
    <col min="8698" max="8698" width="15" style="43" customWidth="1"/>
    <col min="8699" max="8699" width="11" style="43" customWidth="1"/>
    <col min="8700" max="8700" width="12.7109375" style="43" customWidth="1"/>
    <col min="8701" max="8701" width="12.85546875" style="43" customWidth="1"/>
    <col min="8702" max="8702" width="13.42578125" style="43" customWidth="1"/>
    <col min="8703" max="8706" width="9.140625" style="43"/>
    <col min="8707" max="8707" width="15.28515625" style="43" customWidth="1"/>
    <col min="8708" max="8708" width="9.28515625" style="43" bestFit="1" customWidth="1"/>
    <col min="8709" max="8709" width="9.140625" style="43"/>
    <col min="8710" max="8710" width="12.7109375" style="43" customWidth="1"/>
    <col min="8711" max="8949" width="9.140625" style="43"/>
    <col min="8950" max="8950" width="15.42578125" style="43" customWidth="1"/>
    <col min="8951" max="8951" width="14.42578125" style="43" customWidth="1"/>
    <col min="8952" max="8953" width="11" style="43" customWidth="1"/>
    <col min="8954" max="8954" width="15" style="43" customWidth="1"/>
    <col min="8955" max="8955" width="11" style="43" customWidth="1"/>
    <col min="8956" max="8956" width="12.7109375" style="43" customWidth="1"/>
    <col min="8957" max="8957" width="12.85546875" style="43" customWidth="1"/>
    <col min="8958" max="8958" width="13.42578125" style="43" customWidth="1"/>
    <col min="8959" max="8962" width="9.140625" style="43"/>
    <col min="8963" max="8963" width="15.28515625" style="43" customWidth="1"/>
    <col min="8964" max="8964" width="9.28515625" style="43" bestFit="1" customWidth="1"/>
    <col min="8965" max="8965" width="9.140625" style="43"/>
    <col min="8966" max="8966" width="12.7109375" style="43" customWidth="1"/>
    <col min="8967" max="9205" width="9.140625" style="43"/>
    <col min="9206" max="9206" width="15.42578125" style="43" customWidth="1"/>
    <col min="9207" max="9207" width="14.42578125" style="43" customWidth="1"/>
    <col min="9208" max="9209" width="11" style="43" customWidth="1"/>
    <col min="9210" max="9210" width="15" style="43" customWidth="1"/>
    <col min="9211" max="9211" width="11" style="43" customWidth="1"/>
    <col min="9212" max="9212" width="12.7109375" style="43" customWidth="1"/>
    <col min="9213" max="9213" width="12.85546875" style="43" customWidth="1"/>
    <col min="9214" max="9214" width="13.42578125" style="43" customWidth="1"/>
    <col min="9215" max="9218" width="9.140625" style="43"/>
    <col min="9219" max="9219" width="15.28515625" style="43" customWidth="1"/>
    <col min="9220" max="9220" width="9.28515625" style="43" bestFit="1" customWidth="1"/>
    <col min="9221" max="9221" width="9.140625" style="43"/>
    <col min="9222" max="9222" width="12.7109375" style="43" customWidth="1"/>
    <col min="9223" max="9461" width="9.140625" style="43"/>
    <col min="9462" max="9462" width="15.42578125" style="43" customWidth="1"/>
    <col min="9463" max="9463" width="14.42578125" style="43" customWidth="1"/>
    <col min="9464" max="9465" width="11" style="43" customWidth="1"/>
    <col min="9466" max="9466" width="15" style="43" customWidth="1"/>
    <col min="9467" max="9467" width="11" style="43" customWidth="1"/>
    <col min="9468" max="9468" width="12.7109375" style="43" customWidth="1"/>
    <col min="9469" max="9469" width="12.85546875" style="43" customWidth="1"/>
    <col min="9470" max="9470" width="13.42578125" style="43" customWidth="1"/>
    <col min="9471" max="9474" width="9.140625" style="43"/>
    <col min="9475" max="9475" width="15.28515625" style="43" customWidth="1"/>
    <col min="9476" max="9476" width="9.28515625" style="43" bestFit="1" customWidth="1"/>
    <col min="9477" max="9477" width="9.140625" style="43"/>
    <col min="9478" max="9478" width="12.7109375" style="43" customWidth="1"/>
    <col min="9479" max="9717" width="9.140625" style="43"/>
    <col min="9718" max="9718" width="15.42578125" style="43" customWidth="1"/>
    <col min="9719" max="9719" width="14.42578125" style="43" customWidth="1"/>
    <col min="9720" max="9721" width="11" style="43" customWidth="1"/>
    <col min="9722" max="9722" width="15" style="43" customWidth="1"/>
    <col min="9723" max="9723" width="11" style="43" customWidth="1"/>
    <col min="9724" max="9724" width="12.7109375" style="43" customWidth="1"/>
    <col min="9725" max="9725" width="12.85546875" style="43" customWidth="1"/>
    <col min="9726" max="9726" width="13.42578125" style="43" customWidth="1"/>
    <col min="9727" max="9730" width="9.140625" style="43"/>
    <col min="9731" max="9731" width="15.28515625" style="43" customWidth="1"/>
    <col min="9732" max="9732" width="9.28515625" style="43" bestFit="1" customWidth="1"/>
    <col min="9733" max="9733" width="9.140625" style="43"/>
    <col min="9734" max="9734" width="12.7109375" style="43" customWidth="1"/>
    <col min="9735" max="9973" width="9.140625" style="43"/>
    <col min="9974" max="9974" width="15.42578125" style="43" customWidth="1"/>
    <col min="9975" max="9975" width="14.42578125" style="43" customWidth="1"/>
    <col min="9976" max="9977" width="11" style="43" customWidth="1"/>
    <col min="9978" max="9978" width="15" style="43" customWidth="1"/>
    <col min="9979" max="9979" width="11" style="43" customWidth="1"/>
    <col min="9980" max="9980" width="12.7109375" style="43" customWidth="1"/>
    <col min="9981" max="9981" width="12.85546875" style="43" customWidth="1"/>
    <col min="9982" max="9982" width="13.42578125" style="43" customWidth="1"/>
    <col min="9983" max="9986" width="9.140625" style="43"/>
    <col min="9987" max="9987" width="15.28515625" style="43" customWidth="1"/>
    <col min="9988" max="9988" width="9.28515625" style="43" bestFit="1" customWidth="1"/>
    <col min="9989" max="9989" width="9.140625" style="43"/>
    <col min="9990" max="9990" width="12.7109375" style="43" customWidth="1"/>
    <col min="9991" max="10229" width="9.140625" style="43"/>
    <col min="10230" max="10230" width="15.42578125" style="43" customWidth="1"/>
    <col min="10231" max="10231" width="14.42578125" style="43" customWidth="1"/>
    <col min="10232" max="10233" width="11" style="43" customWidth="1"/>
    <col min="10234" max="10234" width="15" style="43" customWidth="1"/>
    <col min="10235" max="10235" width="11" style="43" customWidth="1"/>
    <col min="10236" max="10236" width="12.7109375" style="43" customWidth="1"/>
    <col min="10237" max="10237" width="12.85546875" style="43" customWidth="1"/>
    <col min="10238" max="10238" width="13.42578125" style="43" customWidth="1"/>
    <col min="10239" max="10242" width="9.140625" style="43"/>
    <col min="10243" max="10243" width="15.28515625" style="43" customWidth="1"/>
    <col min="10244" max="10244" width="9.28515625" style="43" bestFit="1" customWidth="1"/>
    <col min="10245" max="10245" width="9.140625" style="43"/>
    <col min="10246" max="10246" width="12.7109375" style="43" customWidth="1"/>
    <col min="10247" max="10485" width="9.140625" style="43"/>
    <col min="10486" max="10486" width="15.42578125" style="43" customWidth="1"/>
    <col min="10487" max="10487" width="14.42578125" style="43" customWidth="1"/>
    <col min="10488" max="10489" width="11" style="43" customWidth="1"/>
    <col min="10490" max="10490" width="15" style="43" customWidth="1"/>
    <col min="10491" max="10491" width="11" style="43" customWidth="1"/>
    <col min="10492" max="10492" width="12.7109375" style="43" customWidth="1"/>
    <col min="10493" max="10493" width="12.85546875" style="43" customWidth="1"/>
    <col min="10494" max="10494" width="13.42578125" style="43" customWidth="1"/>
    <col min="10495" max="10498" width="9.140625" style="43"/>
    <col min="10499" max="10499" width="15.28515625" style="43" customWidth="1"/>
    <col min="10500" max="10500" width="9.28515625" style="43" bestFit="1" customWidth="1"/>
    <col min="10501" max="10501" width="9.140625" style="43"/>
    <col min="10502" max="10502" width="12.7109375" style="43" customWidth="1"/>
    <col min="10503" max="10741" width="9.140625" style="43"/>
    <col min="10742" max="10742" width="15.42578125" style="43" customWidth="1"/>
    <col min="10743" max="10743" width="14.42578125" style="43" customWidth="1"/>
    <col min="10744" max="10745" width="11" style="43" customWidth="1"/>
    <col min="10746" max="10746" width="15" style="43" customWidth="1"/>
    <col min="10747" max="10747" width="11" style="43" customWidth="1"/>
    <col min="10748" max="10748" width="12.7109375" style="43" customWidth="1"/>
    <col min="10749" max="10749" width="12.85546875" style="43" customWidth="1"/>
    <col min="10750" max="10750" width="13.42578125" style="43" customWidth="1"/>
    <col min="10751" max="10754" width="9.140625" style="43"/>
    <col min="10755" max="10755" width="15.28515625" style="43" customWidth="1"/>
    <col min="10756" max="10756" width="9.28515625" style="43" bestFit="1" customWidth="1"/>
    <col min="10757" max="10757" width="9.140625" style="43"/>
    <col min="10758" max="10758" width="12.7109375" style="43" customWidth="1"/>
    <col min="10759" max="10997" width="9.140625" style="43"/>
    <col min="10998" max="10998" width="15.42578125" style="43" customWidth="1"/>
    <col min="10999" max="10999" width="14.42578125" style="43" customWidth="1"/>
    <col min="11000" max="11001" width="11" style="43" customWidth="1"/>
    <col min="11002" max="11002" width="15" style="43" customWidth="1"/>
    <col min="11003" max="11003" width="11" style="43" customWidth="1"/>
    <col min="11004" max="11004" width="12.7109375" style="43" customWidth="1"/>
    <col min="11005" max="11005" width="12.85546875" style="43" customWidth="1"/>
    <col min="11006" max="11006" width="13.42578125" style="43" customWidth="1"/>
    <col min="11007" max="11010" width="9.140625" style="43"/>
    <col min="11011" max="11011" width="15.28515625" style="43" customWidth="1"/>
    <col min="11012" max="11012" width="9.28515625" style="43" bestFit="1" customWidth="1"/>
    <col min="11013" max="11013" width="9.140625" style="43"/>
    <col min="11014" max="11014" width="12.7109375" style="43" customWidth="1"/>
    <col min="11015" max="11253" width="9.140625" style="43"/>
    <col min="11254" max="11254" width="15.42578125" style="43" customWidth="1"/>
    <col min="11255" max="11255" width="14.42578125" style="43" customWidth="1"/>
    <col min="11256" max="11257" width="11" style="43" customWidth="1"/>
    <col min="11258" max="11258" width="15" style="43" customWidth="1"/>
    <col min="11259" max="11259" width="11" style="43" customWidth="1"/>
    <col min="11260" max="11260" width="12.7109375" style="43" customWidth="1"/>
    <col min="11261" max="11261" width="12.85546875" style="43" customWidth="1"/>
    <col min="11262" max="11262" width="13.42578125" style="43" customWidth="1"/>
    <col min="11263" max="11266" width="9.140625" style="43"/>
    <col min="11267" max="11267" width="15.28515625" style="43" customWidth="1"/>
    <col min="11268" max="11268" width="9.28515625" style="43" bestFit="1" customWidth="1"/>
    <col min="11269" max="11269" width="9.140625" style="43"/>
    <col min="11270" max="11270" width="12.7109375" style="43" customWidth="1"/>
    <col min="11271" max="11509" width="9.140625" style="43"/>
    <col min="11510" max="11510" width="15.42578125" style="43" customWidth="1"/>
    <col min="11511" max="11511" width="14.42578125" style="43" customWidth="1"/>
    <col min="11512" max="11513" width="11" style="43" customWidth="1"/>
    <col min="11514" max="11514" width="15" style="43" customWidth="1"/>
    <col min="11515" max="11515" width="11" style="43" customWidth="1"/>
    <col min="11516" max="11516" width="12.7109375" style="43" customWidth="1"/>
    <col min="11517" max="11517" width="12.85546875" style="43" customWidth="1"/>
    <col min="11518" max="11518" width="13.42578125" style="43" customWidth="1"/>
    <col min="11519" max="11522" width="9.140625" style="43"/>
    <col min="11523" max="11523" width="15.28515625" style="43" customWidth="1"/>
    <col min="11524" max="11524" width="9.28515625" style="43" bestFit="1" customWidth="1"/>
    <col min="11525" max="11525" width="9.140625" style="43"/>
    <col min="11526" max="11526" width="12.7109375" style="43" customWidth="1"/>
    <col min="11527" max="11765" width="9.140625" style="43"/>
    <col min="11766" max="11766" width="15.42578125" style="43" customWidth="1"/>
    <col min="11767" max="11767" width="14.42578125" style="43" customWidth="1"/>
    <col min="11768" max="11769" width="11" style="43" customWidth="1"/>
    <col min="11770" max="11770" width="15" style="43" customWidth="1"/>
    <col min="11771" max="11771" width="11" style="43" customWidth="1"/>
    <col min="11772" max="11772" width="12.7109375" style="43" customWidth="1"/>
    <col min="11773" max="11773" width="12.85546875" style="43" customWidth="1"/>
    <col min="11774" max="11774" width="13.42578125" style="43" customWidth="1"/>
    <col min="11775" max="11778" width="9.140625" style="43"/>
    <col min="11779" max="11779" width="15.28515625" style="43" customWidth="1"/>
    <col min="11780" max="11780" width="9.28515625" style="43" bestFit="1" customWidth="1"/>
    <col min="11781" max="11781" width="9.140625" style="43"/>
    <col min="11782" max="11782" width="12.7109375" style="43" customWidth="1"/>
    <col min="11783" max="12021" width="9.140625" style="43"/>
    <col min="12022" max="12022" width="15.42578125" style="43" customWidth="1"/>
    <col min="12023" max="12023" width="14.42578125" style="43" customWidth="1"/>
    <col min="12024" max="12025" width="11" style="43" customWidth="1"/>
    <col min="12026" max="12026" width="15" style="43" customWidth="1"/>
    <col min="12027" max="12027" width="11" style="43" customWidth="1"/>
    <col min="12028" max="12028" width="12.7109375" style="43" customWidth="1"/>
    <col min="12029" max="12029" width="12.85546875" style="43" customWidth="1"/>
    <col min="12030" max="12030" width="13.42578125" style="43" customWidth="1"/>
    <col min="12031" max="12034" width="9.140625" style="43"/>
    <col min="12035" max="12035" width="15.28515625" style="43" customWidth="1"/>
    <col min="12036" max="12036" width="9.28515625" style="43" bestFit="1" customWidth="1"/>
    <col min="12037" max="12037" width="9.140625" style="43"/>
    <col min="12038" max="12038" width="12.7109375" style="43" customWidth="1"/>
    <col min="12039" max="12277" width="9.140625" style="43"/>
    <col min="12278" max="12278" width="15.42578125" style="43" customWidth="1"/>
    <col min="12279" max="12279" width="14.42578125" style="43" customWidth="1"/>
    <col min="12280" max="12281" width="11" style="43" customWidth="1"/>
    <col min="12282" max="12282" width="15" style="43" customWidth="1"/>
    <col min="12283" max="12283" width="11" style="43" customWidth="1"/>
    <col min="12284" max="12284" width="12.7109375" style="43" customWidth="1"/>
    <col min="12285" max="12285" width="12.85546875" style="43" customWidth="1"/>
    <col min="12286" max="12286" width="13.42578125" style="43" customWidth="1"/>
    <col min="12287" max="12290" width="9.140625" style="43"/>
    <col min="12291" max="12291" width="15.28515625" style="43" customWidth="1"/>
    <col min="12292" max="12292" width="9.28515625" style="43" bestFit="1" customWidth="1"/>
    <col min="12293" max="12293" width="9.140625" style="43"/>
    <col min="12294" max="12294" width="12.7109375" style="43" customWidth="1"/>
    <col min="12295" max="12533" width="9.140625" style="43"/>
    <col min="12534" max="12534" width="15.42578125" style="43" customWidth="1"/>
    <col min="12535" max="12535" width="14.42578125" style="43" customWidth="1"/>
    <col min="12536" max="12537" width="11" style="43" customWidth="1"/>
    <col min="12538" max="12538" width="15" style="43" customWidth="1"/>
    <col min="12539" max="12539" width="11" style="43" customWidth="1"/>
    <col min="12540" max="12540" width="12.7109375" style="43" customWidth="1"/>
    <col min="12541" max="12541" width="12.85546875" style="43" customWidth="1"/>
    <col min="12542" max="12542" width="13.42578125" style="43" customWidth="1"/>
    <col min="12543" max="12546" width="9.140625" style="43"/>
    <col min="12547" max="12547" width="15.28515625" style="43" customWidth="1"/>
    <col min="12548" max="12548" width="9.28515625" style="43" bestFit="1" customWidth="1"/>
    <col min="12549" max="12549" width="9.140625" style="43"/>
    <col min="12550" max="12550" width="12.7109375" style="43" customWidth="1"/>
    <col min="12551" max="12789" width="9.140625" style="43"/>
    <col min="12790" max="12790" width="15.42578125" style="43" customWidth="1"/>
    <col min="12791" max="12791" width="14.42578125" style="43" customWidth="1"/>
    <col min="12792" max="12793" width="11" style="43" customWidth="1"/>
    <col min="12794" max="12794" width="15" style="43" customWidth="1"/>
    <col min="12795" max="12795" width="11" style="43" customWidth="1"/>
    <col min="12796" max="12796" width="12.7109375" style="43" customWidth="1"/>
    <col min="12797" max="12797" width="12.85546875" style="43" customWidth="1"/>
    <col min="12798" max="12798" width="13.42578125" style="43" customWidth="1"/>
    <col min="12799" max="12802" width="9.140625" style="43"/>
    <col min="12803" max="12803" width="15.28515625" style="43" customWidth="1"/>
    <col min="12804" max="12804" width="9.28515625" style="43" bestFit="1" customWidth="1"/>
    <col min="12805" max="12805" width="9.140625" style="43"/>
    <col min="12806" max="12806" width="12.7109375" style="43" customWidth="1"/>
    <col min="12807" max="13045" width="9.140625" style="43"/>
    <col min="13046" max="13046" width="15.42578125" style="43" customWidth="1"/>
    <col min="13047" max="13047" width="14.42578125" style="43" customWidth="1"/>
    <col min="13048" max="13049" width="11" style="43" customWidth="1"/>
    <col min="13050" max="13050" width="15" style="43" customWidth="1"/>
    <col min="13051" max="13051" width="11" style="43" customWidth="1"/>
    <col min="13052" max="13052" width="12.7109375" style="43" customWidth="1"/>
    <col min="13053" max="13053" width="12.85546875" style="43" customWidth="1"/>
    <col min="13054" max="13054" width="13.42578125" style="43" customWidth="1"/>
    <col min="13055" max="13058" width="9.140625" style="43"/>
    <col min="13059" max="13059" width="15.28515625" style="43" customWidth="1"/>
    <col min="13060" max="13060" width="9.28515625" style="43" bestFit="1" customWidth="1"/>
    <col min="13061" max="13061" width="9.140625" style="43"/>
    <col min="13062" max="13062" width="12.7109375" style="43" customWidth="1"/>
    <col min="13063" max="13301" width="9.140625" style="43"/>
    <col min="13302" max="13302" width="15.42578125" style="43" customWidth="1"/>
    <col min="13303" max="13303" width="14.42578125" style="43" customWidth="1"/>
    <col min="13304" max="13305" width="11" style="43" customWidth="1"/>
    <col min="13306" max="13306" width="15" style="43" customWidth="1"/>
    <col min="13307" max="13307" width="11" style="43" customWidth="1"/>
    <col min="13308" max="13308" width="12.7109375" style="43" customWidth="1"/>
    <col min="13309" max="13309" width="12.85546875" style="43" customWidth="1"/>
    <col min="13310" max="13310" width="13.42578125" style="43" customWidth="1"/>
    <col min="13311" max="13314" width="9.140625" style="43"/>
    <col min="13315" max="13315" width="15.28515625" style="43" customWidth="1"/>
    <col min="13316" max="13316" width="9.28515625" style="43" bestFit="1" customWidth="1"/>
    <col min="13317" max="13317" width="9.140625" style="43"/>
    <col min="13318" max="13318" width="12.7109375" style="43" customWidth="1"/>
    <col min="13319" max="13557" width="9.140625" style="43"/>
    <col min="13558" max="13558" width="15.42578125" style="43" customWidth="1"/>
    <col min="13559" max="13559" width="14.42578125" style="43" customWidth="1"/>
    <col min="13560" max="13561" width="11" style="43" customWidth="1"/>
    <col min="13562" max="13562" width="15" style="43" customWidth="1"/>
    <col min="13563" max="13563" width="11" style="43" customWidth="1"/>
    <col min="13564" max="13564" width="12.7109375" style="43" customWidth="1"/>
    <col min="13565" max="13565" width="12.85546875" style="43" customWidth="1"/>
    <col min="13566" max="13566" width="13.42578125" style="43" customWidth="1"/>
    <col min="13567" max="13570" width="9.140625" style="43"/>
    <col min="13571" max="13571" width="15.28515625" style="43" customWidth="1"/>
    <col min="13572" max="13572" width="9.28515625" style="43" bestFit="1" customWidth="1"/>
    <col min="13573" max="13573" width="9.140625" style="43"/>
    <col min="13574" max="13574" width="12.7109375" style="43" customWidth="1"/>
    <col min="13575" max="13813" width="9.140625" style="43"/>
    <col min="13814" max="13814" width="15.42578125" style="43" customWidth="1"/>
    <col min="13815" max="13815" width="14.42578125" style="43" customWidth="1"/>
    <col min="13816" max="13817" width="11" style="43" customWidth="1"/>
    <col min="13818" max="13818" width="15" style="43" customWidth="1"/>
    <col min="13819" max="13819" width="11" style="43" customWidth="1"/>
    <col min="13820" max="13820" width="12.7109375" style="43" customWidth="1"/>
    <col min="13821" max="13821" width="12.85546875" style="43" customWidth="1"/>
    <col min="13822" max="13822" width="13.42578125" style="43" customWidth="1"/>
    <col min="13823" max="13826" width="9.140625" style="43"/>
    <col min="13827" max="13827" width="15.28515625" style="43" customWidth="1"/>
    <col min="13828" max="13828" width="9.28515625" style="43" bestFit="1" customWidth="1"/>
    <col min="13829" max="13829" width="9.140625" style="43"/>
    <col min="13830" max="13830" width="12.7109375" style="43" customWidth="1"/>
    <col min="13831" max="14069" width="9.140625" style="43"/>
    <col min="14070" max="14070" width="15.42578125" style="43" customWidth="1"/>
    <col min="14071" max="14071" width="14.42578125" style="43" customWidth="1"/>
    <col min="14072" max="14073" width="11" style="43" customWidth="1"/>
    <col min="14074" max="14074" width="15" style="43" customWidth="1"/>
    <col min="14075" max="14075" width="11" style="43" customWidth="1"/>
    <col min="14076" max="14076" width="12.7109375" style="43" customWidth="1"/>
    <col min="14077" max="14077" width="12.85546875" style="43" customWidth="1"/>
    <col min="14078" max="14078" width="13.42578125" style="43" customWidth="1"/>
    <col min="14079" max="14082" width="9.140625" style="43"/>
    <col min="14083" max="14083" width="15.28515625" style="43" customWidth="1"/>
    <col min="14084" max="14084" width="9.28515625" style="43" bestFit="1" customWidth="1"/>
    <col min="14085" max="14085" width="9.140625" style="43"/>
    <col min="14086" max="14086" width="12.7109375" style="43" customWidth="1"/>
    <col min="14087" max="14325" width="9.140625" style="43"/>
    <col min="14326" max="14326" width="15.42578125" style="43" customWidth="1"/>
    <col min="14327" max="14327" width="14.42578125" style="43" customWidth="1"/>
    <col min="14328" max="14329" width="11" style="43" customWidth="1"/>
    <col min="14330" max="14330" width="15" style="43" customWidth="1"/>
    <col min="14331" max="14331" width="11" style="43" customWidth="1"/>
    <col min="14332" max="14332" width="12.7109375" style="43" customWidth="1"/>
    <col min="14333" max="14333" width="12.85546875" style="43" customWidth="1"/>
    <col min="14334" max="14334" width="13.42578125" style="43" customWidth="1"/>
    <col min="14335" max="14338" width="9.140625" style="43"/>
    <col min="14339" max="14339" width="15.28515625" style="43" customWidth="1"/>
    <col min="14340" max="14340" width="9.28515625" style="43" bestFit="1" customWidth="1"/>
    <col min="14341" max="14341" width="9.140625" style="43"/>
    <col min="14342" max="14342" width="12.7109375" style="43" customWidth="1"/>
    <col min="14343" max="14581" width="9.140625" style="43"/>
    <col min="14582" max="14582" width="15.42578125" style="43" customWidth="1"/>
    <col min="14583" max="14583" width="14.42578125" style="43" customWidth="1"/>
    <col min="14584" max="14585" width="11" style="43" customWidth="1"/>
    <col min="14586" max="14586" width="15" style="43" customWidth="1"/>
    <col min="14587" max="14587" width="11" style="43" customWidth="1"/>
    <col min="14588" max="14588" width="12.7109375" style="43" customWidth="1"/>
    <col min="14589" max="14589" width="12.85546875" style="43" customWidth="1"/>
    <col min="14590" max="14590" width="13.42578125" style="43" customWidth="1"/>
    <col min="14591" max="14594" width="9.140625" style="43"/>
    <col min="14595" max="14595" width="15.28515625" style="43" customWidth="1"/>
    <col min="14596" max="14596" width="9.28515625" style="43" bestFit="1" customWidth="1"/>
    <col min="14597" max="14597" width="9.140625" style="43"/>
    <col min="14598" max="14598" width="12.7109375" style="43" customWidth="1"/>
    <col min="14599" max="14837" width="9.140625" style="43"/>
    <col min="14838" max="14838" width="15.42578125" style="43" customWidth="1"/>
    <col min="14839" max="14839" width="14.42578125" style="43" customWidth="1"/>
    <col min="14840" max="14841" width="11" style="43" customWidth="1"/>
    <col min="14842" max="14842" width="15" style="43" customWidth="1"/>
    <col min="14843" max="14843" width="11" style="43" customWidth="1"/>
    <col min="14844" max="14844" width="12.7109375" style="43" customWidth="1"/>
    <col min="14845" max="14845" width="12.85546875" style="43" customWidth="1"/>
    <col min="14846" max="14846" width="13.42578125" style="43" customWidth="1"/>
    <col min="14847" max="14850" width="9.140625" style="43"/>
    <col min="14851" max="14851" width="15.28515625" style="43" customWidth="1"/>
    <col min="14852" max="14852" width="9.28515625" style="43" bestFit="1" customWidth="1"/>
    <col min="14853" max="14853" width="9.140625" style="43"/>
    <col min="14854" max="14854" width="12.7109375" style="43" customWidth="1"/>
    <col min="14855" max="15093" width="9.140625" style="43"/>
    <col min="15094" max="15094" width="15.42578125" style="43" customWidth="1"/>
    <col min="15095" max="15095" width="14.42578125" style="43" customWidth="1"/>
    <col min="15096" max="15097" width="11" style="43" customWidth="1"/>
    <col min="15098" max="15098" width="15" style="43" customWidth="1"/>
    <col min="15099" max="15099" width="11" style="43" customWidth="1"/>
    <col min="15100" max="15100" width="12.7109375" style="43" customWidth="1"/>
    <col min="15101" max="15101" width="12.85546875" style="43" customWidth="1"/>
    <col min="15102" max="15102" width="13.42578125" style="43" customWidth="1"/>
    <col min="15103" max="15106" width="9.140625" style="43"/>
    <col min="15107" max="15107" width="15.28515625" style="43" customWidth="1"/>
    <col min="15108" max="15108" width="9.28515625" style="43" bestFit="1" customWidth="1"/>
    <col min="15109" max="15109" width="9.140625" style="43"/>
    <col min="15110" max="15110" width="12.7109375" style="43" customWidth="1"/>
    <col min="15111" max="15349" width="9.140625" style="43"/>
    <col min="15350" max="15350" width="15.42578125" style="43" customWidth="1"/>
    <col min="15351" max="15351" width="14.42578125" style="43" customWidth="1"/>
    <col min="15352" max="15353" width="11" style="43" customWidth="1"/>
    <col min="15354" max="15354" width="15" style="43" customWidth="1"/>
    <col min="15355" max="15355" width="11" style="43" customWidth="1"/>
    <col min="15356" max="15356" width="12.7109375" style="43" customWidth="1"/>
    <col min="15357" max="15357" width="12.85546875" style="43" customWidth="1"/>
    <col min="15358" max="15358" width="13.42578125" style="43" customWidth="1"/>
    <col min="15359" max="15362" width="9.140625" style="43"/>
    <col min="15363" max="15363" width="15.28515625" style="43" customWidth="1"/>
    <col min="15364" max="15364" width="9.28515625" style="43" bestFit="1" customWidth="1"/>
    <col min="15365" max="15365" width="9.140625" style="43"/>
    <col min="15366" max="15366" width="12.7109375" style="43" customWidth="1"/>
    <col min="15367" max="15605" width="9.140625" style="43"/>
    <col min="15606" max="15606" width="15.42578125" style="43" customWidth="1"/>
    <col min="15607" max="15607" width="14.42578125" style="43" customWidth="1"/>
    <col min="15608" max="15609" width="11" style="43" customWidth="1"/>
    <col min="15610" max="15610" width="15" style="43" customWidth="1"/>
    <col min="15611" max="15611" width="11" style="43" customWidth="1"/>
    <col min="15612" max="15612" width="12.7109375" style="43" customWidth="1"/>
    <col min="15613" max="15613" width="12.85546875" style="43" customWidth="1"/>
    <col min="15614" max="15614" width="13.42578125" style="43" customWidth="1"/>
    <col min="15615" max="15618" width="9.140625" style="43"/>
    <col min="15619" max="15619" width="15.28515625" style="43" customWidth="1"/>
    <col min="15620" max="15620" width="9.28515625" style="43" bestFit="1" customWidth="1"/>
    <col min="15621" max="15621" width="9.140625" style="43"/>
    <col min="15622" max="15622" width="12.7109375" style="43" customWidth="1"/>
    <col min="15623" max="15861" width="9.140625" style="43"/>
    <col min="15862" max="15862" width="15.42578125" style="43" customWidth="1"/>
    <col min="15863" max="15863" width="14.42578125" style="43" customWidth="1"/>
    <col min="15864" max="15865" width="11" style="43" customWidth="1"/>
    <col min="15866" max="15866" width="15" style="43" customWidth="1"/>
    <col min="15867" max="15867" width="11" style="43" customWidth="1"/>
    <col min="15868" max="15868" width="12.7109375" style="43" customWidth="1"/>
    <col min="15869" max="15869" width="12.85546875" style="43" customWidth="1"/>
    <col min="15870" max="15870" width="13.42578125" style="43" customWidth="1"/>
    <col min="15871" max="15874" width="9.140625" style="43"/>
    <col min="15875" max="15875" width="15.28515625" style="43" customWidth="1"/>
    <col min="15876" max="15876" width="9.28515625" style="43" bestFit="1" customWidth="1"/>
    <col min="15877" max="15877" width="9.140625" style="43"/>
    <col min="15878" max="15878" width="12.7109375" style="43" customWidth="1"/>
    <col min="15879" max="16117" width="9.140625" style="43"/>
    <col min="16118" max="16118" width="15.42578125" style="43" customWidth="1"/>
    <col min="16119" max="16119" width="14.42578125" style="43" customWidth="1"/>
    <col min="16120" max="16121" width="11" style="43" customWidth="1"/>
    <col min="16122" max="16122" width="15" style="43" customWidth="1"/>
    <col min="16123" max="16123" width="11" style="43" customWidth="1"/>
    <col min="16124" max="16124" width="12.7109375" style="43" customWidth="1"/>
    <col min="16125" max="16125" width="12.85546875" style="43" customWidth="1"/>
    <col min="16126" max="16126" width="13.42578125" style="43" customWidth="1"/>
    <col min="16127" max="16130" width="9.140625" style="43"/>
    <col min="16131" max="16131" width="15.28515625" style="43" customWidth="1"/>
    <col min="16132" max="16132" width="9.28515625" style="43" bestFit="1" customWidth="1"/>
    <col min="16133" max="16133" width="9.140625" style="43"/>
    <col min="16134" max="16134" width="12.7109375" style="43" customWidth="1"/>
    <col min="16135" max="16384" width="9.140625" style="43"/>
  </cols>
  <sheetData>
    <row r="1" spans="1:16" ht="15.75">
      <c r="A1" s="101"/>
      <c r="D1" s="44" t="s">
        <v>247</v>
      </c>
      <c r="E1" s="45"/>
      <c r="F1" s="45"/>
      <c r="G1" s="45"/>
      <c r="H1" s="45"/>
      <c r="I1" s="45"/>
      <c r="J1" s="45"/>
    </row>
    <row r="2" spans="1:16">
      <c r="B2" s="46" t="s">
        <v>248</v>
      </c>
      <c r="C2" s="47">
        <f>COUNT(B13:B73)</f>
        <v>12</v>
      </c>
      <c r="D2" s="48" t="s">
        <v>249</v>
      </c>
      <c r="E2" s="48" t="s">
        <v>250</v>
      </c>
      <c r="F2" s="48" t="s">
        <v>251</v>
      </c>
      <c r="G2" s="48" t="s">
        <v>252</v>
      </c>
      <c r="H2" s="48" t="s">
        <v>253</v>
      </c>
      <c r="I2" s="48" t="s">
        <v>254</v>
      </c>
      <c r="J2" s="48" t="s">
        <v>255</v>
      </c>
      <c r="K2" s="48" t="s">
        <v>256</v>
      </c>
      <c r="L2" s="49" t="s">
        <v>257</v>
      </c>
    </row>
    <row r="3" spans="1:16">
      <c r="B3" s="46" t="s">
        <v>258</v>
      </c>
      <c r="C3" s="47">
        <f>COUNT(B13:H13)</f>
        <v>2</v>
      </c>
      <c r="D3" s="50" t="s">
        <v>8</v>
      </c>
      <c r="E3" s="51">
        <f>C3-1</f>
        <v>1</v>
      </c>
      <c r="F3" s="51">
        <f>(SUMSQ(B74:H74)/C2)-C6</f>
        <v>7557792.6666666269</v>
      </c>
      <c r="G3" s="51">
        <f>F3/E3</f>
        <v>7557792.6666666269</v>
      </c>
      <c r="H3" s="51">
        <f>G3/G5</f>
        <v>34.360186366285141</v>
      </c>
      <c r="I3" s="52">
        <f>FINV(0.05,E3,E$5)</f>
        <v>4.8443356689138124</v>
      </c>
      <c r="J3" s="53" t="str">
        <f>IF(H3&gt;K3,"**",IF(H3&gt;I3,"*","NS"))</f>
        <v>**</v>
      </c>
      <c r="K3" s="52">
        <f>FINV(0.01,E3,E$5)</f>
        <v>9.6460340998094161</v>
      </c>
      <c r="L3" s="43">
        <f>FDIST(H3,E3,E$5)</f>
        <v>1.0900796671875638E-4</v>
      </c>
    </row>
    <row r="4" spans="1:16">
      <c r="B4" s="46" t="s">
        <v>259</v>
      </c>
      <c r="C4" s="54">
        <f>I74</f>
        <v>102860</v>
      </c>
      <c r="D4" s="50" t="s">
        <v>242</v>
      </c>
      <c r="E4" s="51">
        <f>C2-1</f>
        <v>11</v>
      </c>
      <c r="F4" s="51">
        <f>(SUMSQ(I13:I73)/C3)-C6</f>
        <v>4535756.3333333135</v>
      </c>
      <c r="G4" s="51">
        <f>F4/E4</f>
        <v>412341.48484848306</v>
      </c>
      <c r="H4" s="51">
        <f>G4/G5</f>
        <v>1.8746386532185049</v>
      </c>
      <c r="I4" s="52">
        <f>FINV(0.05,E4,E$5)</f>
        <v>2.8179304700780845</v>
      </c>
      <c r="J4" s="53" t="str">
        <f>IF(H4&gt;K4,"**",IF(H4&gt;I4,"*","NS"))</f>
        <v>NS</v>
      </c>
      <c r="K4" s="52">
        <f>FINV(0.01,E4,E$5)</f>
        <v>4.4624360430927936</v>
      </c>
      <c r="L4" s="55">
        <f>FDIST(H4,E4,E$5)</f>
        <v>0.1560757266671173</v>
      </c>
    </row>
    <row r="5" spans="1:16">
      <c r="B5" s="46" t="s">
        <v>260</v>
      </c>
      <c r="C5" s="54">
        <f>I74/(C2*C3)</f>
        <v>4285.833333333333</v>
      </c>
      <c r="D5" s="50" t="s">
        <v>261</v>
      </c>
      <c r="E5" s="51">
        <f>E4*E3</f>
        <v>11</v>
      </c>
      <c r="F5" s="51">
        <f>F6-F4-F3</f>
        <v>2419536.3333333731</v>
      </c>
      <c r="G5" s="52">
        <f>F5/E5</f>
        <v>219957.84848485209</v>
      </c>
      <c r="H5" s="51"/>
      <c r="I5" s="51"/>
      <c r="J5" s="53"/>
    </row>
    <row r="6" spans="1:16">
      <c r="B6" s="46" t="s">
        <v>262</v>
      </c>
      <c r="C6" s="54">
        <f>POWER(I74,2)/(C2*C3)</f>
        <v>440840816.66666669</v>
      </c>
      <c r="D6" s="48" t="s">
        <v>263</v>
      </c>
      <c r="E6" s="56">
        <f>C2*C3-1</f>
        <v>23</v>
      </c>
      <c r="F6" s="56">
        <f>SUMSQ(B13:H73)-C6</f>
        <v>14513085.333333313</v>
      </c>
      <c r="G6" s="56"/>
      <c r="H6" s="56"/>
      <c r="I6" s="56"/>
      <c r="J6" s="53"/>
    </row>
    <row r="7" spans="1:16" s="57" customFormat="1">
      <c r="C7" s="58"/>
      <c r="D7" s="59" t="s">
        <v>264</v>
      </c>
      <c r="E7" s="60"/>
      <c r="F7" s="60">
        <f>SQRT(G5)</f>
        <v>468.99664016371383</v>
      </c>
      <c r="G7" s="61"/>
      <c r="H7" s="61"/>
      <c r="I7" s="61"/>
    </row>
    <row r="8" spans="1:16">
      <c r="D8" s="139" t="s">
        <v>265</v>
      </c>
      <c r="E8" s="139"/>
      <c r="F8" s="62">
        <f>SQRT((G5)/C3)</f>
        <v>331.63070461346916</v>
      </c>
      <c r="I8" s="63"/>
    </row>
    <row r="9" spans="1:16">
      <c r="D9" s="139" t="s">
        <v>266</v>
      </c>
      <c r="E9" s="139"/>
      <c r="F9" s="62">
        <f>TINV(0.05,E5)*F8*SQRT(2)</f>
        <v>1032.2546444907423</v>
      </c>
      <c r="G9" s="43" t="s">
        <v>267</v>
      </c>
      <c r="H9" s="62">
        <f>TINV(0.01,E5)*F8*SQRT(2)</f>
        <v>1456.6128198686142</v>
      </c>
    </row>
    <row r="10" spans="1:16">
      <c r="D10" s="139" t="s">
        <v>268</v>
      </c>
      <c r="E10" s="139"/>
      <c r="F10" s="62">
        <f>SQRT(G5)/C5*100</f>
        <v>10.942950966293148</v>
      </c>
    </row>
    <row r="11" spans="1:16">
      <c r="D11" s="53"/>
      <c r="E11" s="64"/>
      <c r="O11" s="65" t="s">
        <v>260</v>
      </c>
      <c r="P11" s="66">
        <f>C5</f>
        <v>4285.833333333333</v>
      </c>
    </row>
    <row r="12" spans="1:16">
      <c r="A12" s="67" t="s">
        <v>242</v>
      </c>
      <c r="B12" s="67" t="s">
        <v>64</v>
      </c>
      <c r="C12" s="67" t="s">
        <v>65</v>
      </c>
      <c r="D12" s="67" t="s">
        <v>269</v>
      </c>
      <c r="E12" s="67">
        <v>4</v>
      </c>
      <c r="F12" s="67">
        <v>5</v>
      </c>
      <c r="G12" s="67">
        <v>6</v>
      </c>
      <c r="H12" s="67">
        <v>8</v>
      </c>
      <c r="I12" s="67" t="s">
        <v>270</v>
      </c>
      <c r="J12" s="67" t="s">
        <v>260</v>
      </c>
      <c r="K12" s="67" t="s">
        <v>271</v>
      </c>
      <c r="L12" s="43" t="s">
        <v>318</v>
      </c>
      <c r="O12" s="68" t="s">
        <v>264</v>
      </c>
      <c r="P12" s="69">
        <f>SQRT(G5)</f>
        <v>468.99664016371383</v>
      </c>
    </row>
    <row r="13" spans="1:16" ht="15">
      <c r="A13" s="35" t="s">
        <v>216</v>
      </c>
      <c r="B13" s="36">
        <v>5095</v>
      </c>
      <c r="C13" s="36">
        <v>4523</v>
      </c>
      <c r="D13" s="70"/>
      <c r="E13" s="71"/>
      <c r="F13" s="71"/>
      <c r="G13" s="71"/>
      <c r="H13" s="71"/>
      <c r="I13" s="72">
        <f t="shared" ref="I13:I28" si="0">SUM(B13:H13)</f>
        <v>9618</v>
      </c>
      <c r="J13" s="73">
        <f t="shared" ref="J13:J73" si="1">AVERAGE(B13:H13)</f>
        <v>4809</v>
      </c>
      <c r="K13" s="56">
        <f t="shared" ref="K13:K73" si="2">STDEV(B13:D13)/SQRT(C$3)</f>
        <v>286</v>
      </c>
      <c r="L13" s="43">
        <f>J13/9.6*0.01</f>
        <v>5.0093750000000004</v>
      </c>
      <c r="O13" s="68" t="s">
        <v>272</v>
      </c>
      <c r="P13" s="69">
        <f>F7/C5*100</f>
        <v>10.942950966293148</v>
      </c>
    </row>
    <row r="14" spans="1:16" ht="15">
      <c r="A14" s="35" t="s">
        <v>219</v>
      </c>
      <c r="B14" s="36">
        <v>3841</v>
      </c>
      <c r="C14" s="36">
        <v>3376</v>
      </c>
      <c r="D14" s="70"/>
      <c r="E14" s="71"/>
      <c r="F14" s="71"/>
      <c r="G14" s="71"/>
      <c r="H14" s="71"/>
      <c r="I14" s="72">
        <f t="shared" si="0"/>
        <v>7217</v>
      </c>
      <c r="J14" s="73">
        <f t="shared" si="1"/>
        <v>3608.5</v>
      </c>
      <c r="K14" s="56">
        <f t="shared" si="2"/>
        <v>232.49999999999997</v>
      </c>
      <c r="L14" s="43">
        <f t="shared" ref="L14:L24" si="3">J14/9.6*0.01</f>
        <v>3.7588541666666671</v>
      </c>
      <c r="O14" s="68" t="s">
        <v>273</v>
      </c>
      <c r="P14" s="69">
        <f>F7/SQRT(C3)</f>
        <v>331.63070461346916</v>
      </c>
    </row>
    <row r="15" spans="1:16" ht="15">
      <c r="A15" s="35" t="s">
        <v>222</v>
      </c>
      <c r="B15" s="36">
        <v>5272</v>
      </c>
      <c r="C15" s="36">
        <v>3134</v>
      </c>
      <c r="D15" s="70"/>
      <c r="E15" s="71"/>
      <c r="F15" s="71"/>
      <c r="G15" s="71"/>
      <c r="H15" s="71"/>
      <c r="I15" s="72">
        <f t="shared" si="0"/>
        <v>8406</v>
      </c>
      <c r="J15" s="73">
        <f t="shared" si="1"/>
        <v>4203</v>
      </c>
      <c r="K15" s="56">
        <f t="shared" si="2"/>
        <v>1068.9999999999998</v>
      </c>
      <c r="L15" s="43">
        <f t="shared" si="3"/>
        <v>4.3781249999999998</v>
      </c>
      <c r="M15" s="102" t="s">
        <v>319</v>
      </c>
      <c r="O15" s="68" t="s">
        <v>274</v>
      </c>
      <c r="P15" s="69">
        <f>F8*SQRT(2)</f>
        <v>468.99664016371389</v>
      </c>
    </row>
    <row r="16" spans="1:16" ht="15">
      <c r="A16" s="35" t="s">
        <v>218</v>
      </c>
      <c r="B16" s="36">
        <v>5365</v>
      </c>
      <c r="C16" s="36">
        <v>3930</v>
      </c>
      <c r="D16" s="70"/>
      <c r="E16" s="71"/>
      <c r="F16" s="71"/>
      <c r="G16" s="71"/>
      <c r="H16" s="71"/>
      <c r="I16" s="72">
        <f t="shared" si="0"/>
        <v>9295</v>
      </c>
      <c r="J16" s="73">
        <f t="shared" si="1"/>
        <v>4647.5</v>
      </c>
      <c r="K16" s="56">
        <f t="shared" si="2"/>
        <v>717.5</v>
      </c>
      <c r="L16" s="43">
        <f t="shared" si="3"/>
        <v>4.8411458333333339</v>
      </c>
      <c r="O16" s="68" t="s">
        <v>275</v>
      </c>
      <c r="P16" s="69">
        <f>TINV(0.05,E5)*F8*SQRT(2)</f>
        <v>1032.2546444907423</v>
      </c>
    </row>
    <row r="17" spans="1:16" ht="15">
      <c r="A17" s="35" t="s">
        <v>223</v>
      </c>
      <c r="B17" s="36">
        <v>4845</v>
      </c>
      <c r="C17" s="36">
        <v>3738</v>
      </c>
      <c r="D17" s="70"/>
      <c r="E17" s="71"/>
      <c r="F17" s="71"/>
      <c r="G17" s="71"/>
      <c r="H17" s="71"/>
      <c r="I17" s="72">
        <f t="shared" si="0"/>
        <v>8583</v>
      </c>
      <c r="J17" s="73">
        <f t="shared" si="1"/>
        <v>4291.5</v>
      </c>
      <c r="K17" s="56">
        <f t="shared" si="2"/>
        <v>553.49999999999989</v>
      </c>
      <c r="L17" s="43">
        <f t="shared" si="3"/>
        <v>4.4703125000000004</v>
      </c>
      <c r="O17" s="68" t="s">
        <v>276</v>
      </c>
      <c r="P17" s="69">
        <f>TINV(0.01,E5)*F8*SQRT(2)</f>
        <v>1456.6128198686142</v>
      </c>
    </row>
    <row r="18" spans="1:16" ht="15">
      <c r="A18" s="35" t="s">
        <v>224</v>
      </c>
      <c r="B18" s="36">
        <v>4493</v>
      </c>
      <c r="C18" s="40">
        <v>3245</v>
      </c>
      <c r="D18" s="70"/>
      <c r="E18" s="71"/>
      <c r="F18" s="71"/>
      <c r="G18" s="71"/>
      <c r="H18" s="71"/>
      <c r="I18" s="72">
        <f t="shared" si="0"/>
        <v>7738</v>
      </c>
      <c r="J18" s="73">
        <f t="shared" si="1"/>
        <v>3869</v>
      </c>
      <c r="K18" s="56">
        <f t="shared" si="2"/>
        <v>623.99999999999989</v>
      </c>
      <c r="L18" s="43">
        <f t="shared" si="3"/>
        <v>4.0302083333333334</v>
      </c>
      <c r="O18" s="68" t="s">
        <v>277</v>
      </c>
      <c r="P18" s="69">
        <f>(G4-G5)/C3</f>
        <v>96191.818181815484</v>
      </c>
    </row>
    <row r="19" spans="1:16" ht="15">
      <c r="A19" s="35" t="s">
        <v>217</v>
      </c>
      <c r="B19" s="36">
        <v>4927</v>
      </c>
      <c r="C19" s="36">
        <v>3450</v>
      </c>
      <c r="D19" s="70"/>
      <c r="E19" s="71"/>
      <c r="F19" s="71"/>
      <c r="G19" s="71"/>
      <c r="H19" s="71"/>
      <c r="I19" s="72">
        <f t="shared" si="0"/>
        <v>8377</v>
      </c>
      <c r="J19" s="73">
        <f t="shared" si="1"/>
        <v>4188.5</v>
      </c>
      <c r="K19" s="56">
        <f t="shared" si="2"/>
        <v>738.49999999999989</v>
      </c>
      <c r="L19" s="43">
        <f t="shared" si="3"/>
        <v>4.3630208333333336</v>
      </c>
      <c r="O19" s="68" t="s">
        <v>278</v>
      </c>
      <c r="P19" s="69">
        <f>P18+G5</f>
        <v>316149.66666666756</v>
      </c>
    </row>
    <row r="20" spans="1:16" ht="15">
      <c r="A20" s="35" t="s">
        <v>220</v>
      </c>
      <c r="B20" s="36">
        <v>4210</v>
      </c>
      <c r="C20" s="36">
        <v>3759</v>
      </c>
      <c r="D20" s="70"/>
      <c r="E20" s="71"/>
      <c r="F20" s="71"/>
      <c r="G20" s="71"/>
      <c r="H20" s="71"/>
      <c r="I20" s="72">
        <f t="shared" si="0"/>
        <v>7969</v>
      </c>
      <c r="J20" s="73">
        <f t="shared" si="1"/>
        <v>3984.5</v>
      </c>
      <c r="K20" s="56">
        <f t="shared" si="2"/>
        <v>225.5</v>
      </c>
      <c r="L20" s="43">
        <f t="shared" si="3"/>
        <v>4.1505208333333341</v>
      </c>
      <c r="O20" s="68" t="s">
        <v>279</v>
      </c>
      <c r="P20" s="69">
        <f>SQRT(P18)</f>
        <v>310.14805848467836</v>
      </c>
    </row>
    <row r="21" spans="1:16" ht="15">
      <c r="A21" s="35" t="s">
        <v>205</v>
      </c>
      <c r="B21" s="36">
        <v>6026</v>
      </c>
      <c r="C21" s="36">
        <v>4552</v>
      </c>
      <c r="D21" s="70"/>
      <c r="E21" s="71"/>
      <c r="F21" s="71"/>
      <c r="G21" s="71"/>
      <c r="H21" s="71"/>
      <c r="I21" s="72">
        <f t="shared" si="0"/>
        <v>10578</v>
      </c>
      <c r="J21" s="73">
        <f t="shared" si="1"/>
        <v>5289</v>
      </c>
      <c r="K21" s="56">
        <f t="shared" si="2"/>
        <v>737</v>
      </c>
      <c r="L21" s="43">
        <f t="shared" si="3"/>
        <v>5.5093750000000004</v>
      </c>
      <c r="O21" s="68" t="s">
        <v>280</v>
      </c>
      <c r="P21" s="69">
        <f>SQRT(P19)</f>
        <v>562.27187966913971</v>
      </c>
    </row>
    <row r="22" spans="1:16" ht="15">
      <c r="A22" s="35" t="s">
        <v>201</v>
      </c>
      <c r="B22" s="36">
        <v>5080</v>
      </c>
      <c r="C22" s="36">
        <v>3081</v>
      </c>
      <c r="D22" s="70"/>
      <c r="E22" s="71"/>
      <c r="F22" s="71"/>
      <c r="G22" s="71"/>
      <c r="H22" s="71"/>
      <c r="I22" s="72">
        <f t="shared" si="0"/>
        <v>8161</v>
      </c>
      <c r="J22" s="73">
        <f t="shared" si="1"/>
        <v>4080.5</v>
      </c>
      <c r="K22" s="56">
        <f t="shared" si="2"/>
        <v>999.49999999999989</v>
      </c>
      <c r="L22" s="43">
        <f t="shared" si="3"/>
        <v>4.2505208333333337</v>
      </c>
      <c r="O22" s="68" t="s">
        <v>281</v>
      </c>
      <c r="P22" s="69">
        <f>G5</f>
        <v>219957.84848485209</v>
      </c>
    </row>
    <row r="23" spans="1:16" ht="15">
      <c r="A23" s="35" t="s">
        <v>221</v>
      </c>
      <c r="B23" s="36">
        <v>3996</v>
      </c>
      <c r="C23" s="36">
        <v>4092</v>
      </c>
      <c r="D23" s="70"/>
      <c r="E23" s="71"/>
      <c r="F23" s="71"/>
      <c r="G23" s="71"/>
      <c r="H23" s="71"/>
      <c r="I23" s="72">
        <f t="shared" si="0"/>
        <v>8088</v>
      </c>
      <c r="J23" s="73">
        <f t="shared" si="1"/>
        <v>4044</v>
      </c>
      <c r="K23" s="56">
        <f t="shared" si="2"/>
        <v>47.999999999999993</v>
      </c>
      <c r="L23" s="43">
        <f t="shared" si="3"/>
        <v>4.2125000000000004</v>
      </c>
      <c r="O23" s="68" t="s">
        <v>282</v>
      </c>
      <c r="P23" s="69">
        <f>SQRT(P22)</f>
        <v>468.99664016371383</v>
      </c>
    </row>
    <row r="24" spans="1:16" ht="15">
      <c r="A24" s="35" t="s">
        <v>225</v>
      </c>
      <c r="B24" s="36">
        <v>5014</v>
      </c>
      <c r="C24" s="36">
        <v>3816</v>
      </c>
      <c r="D24" s="70"/>
      <c r="E24" s="71"/>
      <c r="F24" s="71"/>
      <c r="G24" s="71"/>
      <c r="H24" s="71"/>
      <c r="I24" s="72">
        <f t="shared" si="0"/>
        <v>8830</v>
      </c>
      <c r="J24" s="73">
        <f t="shared" si="1"/>
        <v>4415</v>
      </c>
      <c r="K24" s="56">
        <f t="shared" si="2"/>
        <v>599</v>
      </c>
      <c r="L24" s="43">
        <f t="shared" si="3"/>
        <v>4.5989583333333339</v>
      </c>
      <c r="O24" s="68" t="s">
        <v>283</v>
      </c>
      <c r="P24" s="69">
        <f>P20/C5*100</f>
        <v>7.2365870150031899</v>
      </c>
    </row>
    <row r="25" spans="1:16" ht="15">
      <c r="A25" s="35"/>
      <c r="B25" s="36"/>
      <c r="C25" s="70"/>
      <c r="D25" s="70"/>
      <c r="E25" s="71"/>
      <c r="F25" s="71"/>
      <c r="G25" s="71"/>
      <c r="H25" s="71"/>
      <c r="I25" s="72">
        <f t="shared" si="0"/>
        <v>0</v>
      </c>
      <c r="J25" s="73" t="e">
        <f t="shared" si="1"/>
        <v>#DIV/0!</v>
      </c>
      <c r="K25" s="56" t="e">
        <f t="shared" si="2"/>
        <v>#DIV/0!</v>
      </c>
      <c r="O25" s="68" t="s">
        <v>284</v>
      </c>
      <c r="P25" s="69">
        <f>P21/C5*100</f>
        <v>13.11931276692529</v>
      </c>
    </row>
    <row r="26" spans="1:16" ht="15">
      <c r="A26" s="35"/>
      <c r="B26" s="36"/>
      <c r="C26" s="70"/>
      <c r="D26" s="70"/>
      <c r="E26" s="71"/>
      <c r="F26" s="71"/>
      <c r="G26" s="71"/>
      <c r="H26" s="71"/>
      <c r="I26" s="72">
        <f t="shared" si="0"/>
        <v>0</v>
      </c>
      <c r="J26" s="73" t="e">
        <f t="shared" si="1"/>
        <v>#DIV/0!</v>
      </c>
      <c r="K26" s="56" t="e">
        <f t="shared" si="2"/>
        <v>#DIV/0!</v>
      </c>
      <c r="O26" s="68" t="s">
        <v>285</v>
      </c>
      <c r="P26" s="69">
        <f>P23/C5*100</f>
        <v>10.942950966293148</v>
      </c>
    </row>
    <row r="27" spans="1:16" ht="15">
      <c r="A27" s="35"/>
      <c r="B27" s="36"/>
      <c r="C27" s="70"/>
      <c r="D27" s="70"/>
      <c r="E27" s="71"/>
      <c r="F27" s="71"/>
      <c r="G27" s="71"/>
      <c r="H27" s="71"/>
      <c r="I27" s="72">
        <f t="shared" si="0"/>
        <v>0</v>
      </c>
      <c r="J27" s="73" t="e">
        <f t="shared" si="1"/>
        <v>#DIV/0!</v>
      </c>
      <c r="K27" s="56" t="e">
        <f t="shared" si="2"/>
        <v>#DIV/0!</v>
      </c>
      <c r="O27" s="68" t="s">
        <v>286</v>
      </c>
      <c r="P27" s="69">
        <f>P18/P19*100</f>
        <v>30.426038147063856</v>
      </c>
    </row>
    <row r="28" spans="1:16" ht="15">
      <c r="A28" s="35"/>
      <c r="B28" s="36"/>
      <c r="C28" s="70"/>
      <c r="D28" s="70"/>
      <c r="E28" s="71"/>
      <c r="F28" s="71"/>
      <c r="G28" s="71"/>
      <c r="H28" s="71"/>
      <c r="I28" s="72">
        <f t="shared" si="0"/>
        <v>0</v>
      </c>
      <c r="J28" s="73" t="e">
        <f t="shared" si="1"/>
        <v>#DIV/0!</v>
      </c>
      <c r="K28" s="56" t="e">
        <f t="shared" si="2"/>
        <v>#DIV/0!</v>
      </c>
      <c r="O28" s="68" t="s">
        <v>287</v>
      </c>
      <c r="P28" s="69">
        <f>P18/P21*2.06</f>
        <v>352.41873659259159</v>
      </c>
    </row>
    <row r="29" spans="1:16" ht="15">
      <c r="A29" s="35"/>
      <c r="B29" s="36"/>
      <c r="C29" s="4"/>
      <c r="D29" s="75"/>
      <c r="E29" s="71"/>
      <c r="F29" s="71"/>
      <c r="G29" s="71"/>
      <c r="H29" s="71"/>
      <c r="I29" s="72">
        <f t="shared" ref="I29:I44" si="4">SUM(B29:H29)</f>
        <v>0</v>
      </c>
      <c r="J29" s="73" t="e">
        <f t="shared" si="1"/>
        <v>#DIV/0!</v>
      </c>
      <c r="K29" s="73" t="e">
        <f t="shared" si="2"/>
        <v>#DIV/0!</v>
      </c>
      <c r="O29" s="76" t="s">
        <v>288</v>
      </c>
      <c r="P29" s="77">
        <f>P28/C5*100</f>
        <v>8.2228754406204541</v>
      </c>
    </row>
    <row r="30" spans="1:16" ht="15">
      <c r="A30" s="35"/>
      <c r="B30" s="40"/>
      <c r="C30" s="4"/>
      <c r="D30" s="75"/>
      <c r="E30" s="71"/>
      <c r="F30" s="71"/>
      <c r="G30" s="71"/>
      <c r="H30" s="71"/>
      <c r="I30" s="72">
        <f t="shared" si="4"/>
        <v>0</v>
      </c>
      <c r="J30" s="73" t="e">
        <f t="shared" si="1"/>
        <v>#DIV/0!</v>
      </c>
      <c r="K30" s="73" t="e">
        <f t="shared" si="2"/>
        <v>#DIV/0!</v>
      </c>
    </row>
    <row r="31" spans="1:16" ht="15">
      <c r="A31" s="35"/>
      <c r="B31" s="36"/>
      <c r="C31" s="4"/>
      <c r="D31" s="75"/>
      <c r="E31" s="71"/>
      <c r="F31" s="71"/>
      <c r="G31" s="71"/>
      <c r="H31" s="71"/>
      <c r="I31" s="72">
        <f t="shared" si="4"/>
        <v>0</v>
      </c>
      <c r="J31" s="73" t="e">
        <f t="shared" si="1"/>
        <v>#DIV/0!</v>
      </c>
      <c r="K31" s="73" t="e">
        <f t="shared" si="2"/>
        <v>#DIV/0!</v>
      </c>
    </row>
    <row r="32" spans="1:16" ht="15">
      <c r="A32" s="35"/>
      <c r="B32" s="36"/>
      <c r="C32" s="4"/>
      <c r="D32" s="75"/>
      <c r="E32" s="71"/>
      <c r="F32" s="71"/>
      <c r="G32" s="71"/>
      <c r="H32" s="71"/>
      <c r="I32" s="72">
        <f t="shared" si="4"/>
        <v>0</v>
      </c>
      <c r="J32" s="73" t="e">
        <f t="shared" si="1"/>
        <v>#DIV/0!</v>
      </c>
      <c r="K32" s="73" t="e">
        <f t="shared" si="2"/>
        <v>#DIV/0!</v>
      </c>
    </row>
    <row r="33" spans="1:11" ht="15">
      <c r="A33" s="35"/>
      <c r="B33" s="36"/>
      <c r="C33" s="4"/>
      <c r="D33" s="75"/>
      <c r="E33" s="71"/>
      <c r="F33" s="71"/>
      <c r="G33" s="71"/>
      <c r="H33" s="71"/>
      <c r="I33" s="72">
        <f t="shared" si="4"/>
        <v>0</v>
      </c>
      <c r="J33" s="73" t="e">
        <f t="shared" si="1"/>
        <v>#DIV/0!</v>
      </c>
      <c r="K33" s="73" t="e">
        <f t="shared" si="2"/>
        <v>#DIV/0!</v>
      </c>
    </row>
    <row r="34" spans="1:11" ht="15">
      <c r="A34" s="35"/>
      <c r="B34" s="36"/>
      <c r="C34" s="4"/>
      <c r="D34" s="75"/>
      <c r="E34" s="71"/>
      <c r="F34" s="71"/>
      <c r="G34" s="71"/>
      <c r="H34" s="71"/>
      <c r="I34" s="72">
        <f t="shared" si="4"/>
        <v>0</v>
      </c>
      <c r="J34" s="73" t="e">
        <f t="shared" si="1"/>
        <v>#DIV/0!</v>
      </c>
      <c r="K34" s="73" t="e">
        <f t="shared" si="2"/>
        <v>#DIV/0!</v>
      </c>
    </row>
    <row r="35" spans="1:11" ht="15">
      <c r="A35" s="35"/>
      <c r="B35" s="36"/>
      <c r="C35" s="75"/>
      <c r="D35" s="75"/>
      <c r="E35" s="71"/>
      <c r="F35" s="71"/>
      <c r="G35" s="71"/>
      <c r="H35" s="71"/>
      <c r="I35" s="72">
        <f t="shared" si="4"/>
        <v>0</v>
      </c>
      <c r="J35" s="73" t="e">
        <f t="shared" si="1"/>
        <v>#DIV/0!</v>
      </c>
      <c r="K35" s="73" t="e">
        <f t="shared" si="2"/>
        <v>#DIV/0!</v>
      </c>
    </row>
    <row r="36" spans="1:11" ht="15">
      <c r="A36" s="35"/>
      <c r="B36" s="36"/>
      <c r="C36" s="75"/>
      <c r="D36" s="75"/>
      <c r="E36" s="71"/>
      <c r="F36" s="71"/>
      <c r="G36" s="71"/>
      <c r="H36" s="71"/>
      <c r="I36" s="72">
        <f t="shared" si="4"/>
        <v>0</v>
      </c>
      <c r="J36" s="73" t="e">
        <f t="shared" si="1"/>
        <v>#DIV/0!</v>
      </c>
      <c r="K36" s="73" t="e">
        <f t="shared" si="2"/>
        <v>#DIV/0!</v>
      </c>
    </row>
    <row r="37" spans="1:11" ht="15">
      <c r="A37" s="74">
        <v>25</v>
      </c>
      <c r="B37" s="1"/>
      <c r="C37" s="78"/>
      <c r="D37" s="78"/>
      <c r="E37" s="71"/>
      <c r="F37" s="71"/>
      <c r="G37" s="71"/>
      <c r="H37" s="71"/>
      <c r="I37" s="72">
        <f t="shared" si="4"/>
        <v>0</v>
      </c>
      <c r="J37" s="73" t="e">
        <f t="shared" si="1"/>
        <v>#DIV/0!</v>
      </c>
      <c r="K37" s="73" t="e">
        <f t="shared" si="2"/>
        <v>#DIV/0!</v>
      </c>
    </row>
    <row r="38" spans="1:11" ht="15">
      <c r="A38" s="74">
        <v>26</v>
      </c>
      <c r="B38" s="1"/>
      <c r="C38" s="78"/>
      <c r="D38" s="78"/>
      <c r="E38" s="71"/>
      <c r="F38" s="71"/>
      <c r="G38" s="71"/>
      <c r="H38" s="71"/>
      <c r="I38" s="72">
        <f t="shared" si="4"/>
        <v>0</v>
      </c>
      <c r="J38" s="73" t="e">
        <f t="shared" si="1"/>
        <v>#DIV/0!</v>
      </c>
      <c r="K38" s="73" t="e">
        <f t="shared" si="2"/>
        <v>#DIV/0!</v>
      </c>
    </row>
    <row r="39" spans="1:11" ht="15">
      <c r="A39" s="74">
        <v>27</v>
      </c>
      <c r="B39" s="1"/>
      <c r="C39" s="78"/>
      <c r="D39" s="78"/>
      <c r="E39" s="71"/>
      <c r="F39" s="71"/>
      <c r="G39" s="71"/>
      <c r="H39" s="71"/>
      <c r="I39" s="72">
        <f t="shared" si="4"/>
        <v>0</v>
      </c>
      <c r="J39" s="73" t="e">
        <f t="shared" si="1"/>
        <v>#DIV/0!</v>
      </c>
      <c r="K39" s="73" t="e">
        <f t="shared" si="2"/>
        <v>#DIV/0!</v>
      </c>
    </row>
    <row r="40" spans="1:11" ht="15">
      <c r="A40" s="74">
        <v>28</v>
      </c>
      <c r="B40" s="1"/>
      <c r="C40" s="78"/>
      <c r="D40" s="78"/>
      <c r="E40" s="71"/>
      <c r="F40" s="71"/>
      <c r="G40" s="71"/>
      <c r="H40" s="71"/>
      <c r="I40" s="72">
        <f t="shared" si="4"/>
        <v>0</v>
      </c>
      <c r="J40" s="73" t="e">
        <f t="shared" si="1"/>
        <v>#DIV/0!</v>
      </c>
      <c r="K40" s="73" t="e">
        <f t="shared" si="2"/>
        <v>#DIV/0!</v>
      </c>
    </row>
    <row r="41" spans="1:11" ht="15">
      <c r="A41" s="74">
        <v>29</v>
      </c>
      <c r="B41" s="1"/>
      <c r="C41" s="78"/>
      <c r="D41" s="78"/>
      <c r="E41" s="71"/>
      <c r="F41" s="71"/>
      <c r="G41" s="71"/>
      <c r="H41" s="71"/>
      <c r="I41" s="72">
        <f t="shared" si="4"/>
        <v>0</v>
      </c>
      <c r="J41" s="73" t="e">
        <f t="shared" si="1"/>
        <v>#DIV/0!</v>
      </c>
      <c r="K41" s="73" t="e">
        <f t="shared" si="2"/>
        <v>#DIV/0!</v>
      </c>
    </row>
    <row r="42" spans="1:11" ht="15">
      <c r="A42" s="74">
        <v>30</v>
      </c>
      <c r="B42" s="1"/>
      <c r="C42" s="78"/>
      <c r="D42" s="78"/>
      <c r="E42" s="71"/>
      <c r="F42" s="71"/>
      <c r="G42" s="71"/>
      <c r="H42" s="71"/>
      <c r="I42" s="72">
        <f t="shared" si="4"/>
        <v>0</v>
      </c>
      <c r="J42" s="73" t="e">
        <f t="shared" si="1"/>
        <v>#DIV/0!</v>
      </c>
      <c r="K42" s="73" t="e">
        <f t="shared" si="2"/>
        <v>#DIV/0!</v>
      </c>
    </row>
    <row r="43" spans="1:11" ht="15">
      <c r="A43" s="74">
        <v>31</v>
      </c>
      <c r="B43" s="1"/>
      <c r="C43" s="78"/>
      <c r="D43" s="78"/>
      <c r="E43" s="71"/>
      <c r="F43" s="71"/>
      <c r="G43" s="71"/>
      <c r="H43" s="71"/>
      <c r="I43" s="72">
        <f t="shared" si="4"/>
        <v>0</v>
      </c>
      <c r="J43" s="73" t="e">
        <f t="shared" si="1"/>
        <v>#DIV/0!</v>
      </c>
      <c r="K43" s="73" t="e">
        <f t="shared" si="2"/>
        <v>#DIV/0!</v>
      </c>
    </row>
    <row r="44" spans="1:11" ht="15">
      <c r="A44" s="74">
        <v>32</v>
      </c>
      <c r="B44" s="1"/>
      <c r="C44" s="78"/>
      <c r="D44" s="78"/>
      <c r="E44" s="71"/>
      <c r="F44" s="71"/>
      <c r="G44" s="71"/>
      <c r="H44" s="71"/>
      <c r="I44" s="72">
        <f t="shared" si="4"/>
        <v>0</v>
      </c>
      <c r="J44" s="73" t="e">
        <f t="shared" si="1"/>
        <v>#DIV/0!</v>
      </c>
      <c r="K44" s="73" t="e">
        <f t="shared" si="2"/>
        <v>#DIV/0!</v>
      </c>
    </row>
    <row r="45" spans="1:11" ht="15">
      <c r="A45" s="74">
        <v>33</v>
      </c>
      <c r="B45" s="1"/>
      <c r="C45" s="78"/>
      <c r="D45" s="78"/>
      <c r="E45" s="71"/>
      <c r="F45" s="71"/>
      <c r="G45" s="71"/>
      <c r="H45" s="71"/>
      <c r="I45" s="72">
        <f t="shared" ref="I45:I73" si="5">SUM(B45:H45)</f>
        <v>0</v>
      </c>
      <c r="J45" s="73" t="e">
        <f t="shared" si="1"/>
        <v>#DIV/0!</v>
      </c>
      <c r="K45" s="73" t="e">
        <f t="shared" si="2"/>
        <v>#DIV/0!</v>
      </c>
    </row>
    <row r="46" spans="1:11" ht="15">
      <c r="A46" s="74">
        <v>34</v>
      </c>
      <c r="B46" s="1"/>
      <c r="C46" s="78"/>
      <c r="D46" s="78"/>
      <c r="E46" s="71"/>
      <c r="F46" s="71"/>
      <c r="G46" s="71"/>
      <c r="H46" s="71"/>
      <c r="I46" s="72">
        <f t="shared" si="5"/>
        <v>0</v>
      </c>
      <c r="J46" s="73" t="e">
        <f t="shared" si="1"/>
        <v>#DIV/0!</v>
      </c>
      <c r="K46" s="73" t="e">
        <f t="shared" si="2"/>
        <v>#DIV/0!</v>
      </c>
    </row>
    <row r="47" spans="1:11" ht="15">
      <c r="A47" s="74">
        <v>35</v>
      </c>
      <c r="B47" s="1"/>
      <c r="C47" s="78"/>
      <c r="D47" s="78"/>
      <c r="E47" s="71"/>
      <c r="F47" s="71"/>
      <c r="G47" s="71"/>
      <c r="H47" s="71"/>
      <c r="I47" s="72">
        <f t="shared" si="5"/>
        <v>0</v>
      </c>
      <c r="J47" s="73" t="e">
        <f t="shared" si="1"/>
        <v>#DIV/0!</v>
      </c>
      <c r="K47" s="73" t="e">
        <f t="shared" si="2"/>
        <v>#DIV/0!</v>
      </c>
    </row>
    <row r="48" spans="1:11" ht="15">
      <c r="A48" s="74">
        <v>36</v>
      </c>
      <c r="B48" s="1"/>
      <c r="C48" s="78"/>
      <c r="D48" s="78"/>
      <c r="E48" s="71"/>
      <c r="F48" s="71"/>
      <c r="G48" s="71"/>
      <c r="H48" s="71"/>
      <c r="I48" s="72">
        <f t="shared" si="5"/>
        <v>0</v>
      </c>
      <c r="J48" s="73" t="e">
        <f t="shared" si="1"/>
        <v>#DIV/0!</v>
      </c>
      <c r="K48" s="73" t="e">
        <f t="shared" si="2"/>
        <v>#DIV/0!</v>
      </c>
    </row>
    <row r="49" spans="1:11" ht="15">
      <c r="A49" s="74">
        <v>37</v>
      </c>
      <c r="B49" s="1"/>
      <c r="C49" s="78"/>
      <c r="D49" s="78"/>
      <c r="E49" s="71"/>
      <c r="F49" s="71"/>
      <c r="G49" s="71"/>
      <c r="H49" s="71"/>
      <c r="I49" s="72">
        <f t="shared" si="5"/>
        <v>0</v>
      </c>
      <c r="J49" s="73" t="e">
        <f t="shared" si="1"/>
        <v>#DIV/0!</v>
      </c>
      <c r="K49" s="73" t="e">
        <f t="shared" si="2"/>
        <v>#DIV/0!</v>
      </c>
    </row>
    <row r="50" spans="1:11" ht="15">
      <c r="A50" s="74">
        <v>38</v>
      </c>
      <c r="B50" s="1"/>
      <c r="C50" s="78"/>
      <c r="D50" s="78"/>
      <c r="E50" s="71"/>
      <c r="F50" s="71"/>
      <c r="G50" s="71"/>
      <c r="H50" s="71"/>
      <c r="I50" s="72">
        <f t="shared" si="5"/>
        <v>0</v>
      </c>
      <c r="J50" s="73" t="e">
        <f t="shared" si="1"/>
        <v>#DIV/0!</v>
      </c>
      <c r="K50" s="73" t="e">
        <f t="shared" si="2"/>
        <v>#DIV/0!</v>
      </c>
    </row>
    <row r="51" spans="1:11" ht="15">
      <c r="A51" s="74">
        <v>39</v>
      </c>
      <c r="B51" s="1"/>
      <c r="C51" s="78"/>
      <c r="D51" s="78"/>
      <c r="E51" s="71"/>
      <c r="F51" s="71"/>
      <c r="G51" s="71"/>
      <c r="H51" s="71"/>
      <c r="I51" s="72">
        <f t="shared" si="5"/>
        <v>0</v>
      </c>
      <c r="J51" s="73" t="e">
        <f t="shared" si="1"/>
        <v>#DIV/0!</v>
      </c>
      <c r="K51" s="73" t="e">
        <f t="shared" si="2"/>
        <v>#DIV/0!</v>
      </c>
    </row>
    <row r="52" spans="1:11" ht="15">
      <c r="A52" s="74">
        <v>40</v>
      </c>
      <c r="B52" s="1"/>
      <c r="C52" s="78"/>
      <c r="D52" s="78"/>
      <c r="E52" s="71"/>
      <c r="F52" s="71"/>
      <c r="G52" s="71"/>
      <c r="H52" s="71"/>
      <c r="I52" s="72">
        <f t="shared" si="5"/>
        <v>0</v>
      </c>
      <c r="J52" s="73" t="e">
        <f t="shared" si="1"/>
        <v>#DIV/0!</v>
      </c>
      <c r="K52" s="73" t="e">
        <f t="shared" si="2"/>
        <v>#DIV/0!</v>
      </c>
    </row>
    <row r="53" spans="1:11" ht="15">
      <c r="A53" s="74">
        <v>41</v>
      </c>
      <c r="B53" s="1"/>
      <c r="C53" s="78"/>
      <c r="D53" s="78"/>
      <c r="E53" s="71"/>
      <c r="F53" s="71"/>
      <c r="G53" s="71"/>
      <c r="H53" s="71"/>
      <c r="I53" s="72">
        <f t="shared" si="5"/>
        <v>0</v>
      </c>
      <c r="J53" s="73" t="e">
        <f t="shared" si="1"/>
        <v>#DIV/0!</v>
      </c>
      <c r="K53" s="73" t="e">
        <f t="shared" si="2"/>
        <v>#DIV/0!</v>
      </c>
    </row>
    <row r="54" spans="1:11" ht="15">
      <c r="A54" s="74">
        <v>42</v>
      </c>
      <c r="B54" s="1"/>
      <c r="C54" s="78"/>
      <c r="D54" s="78"/>
      <c r="E54" s="71"/>
      <c r="F54" s="71"/>
      <c r="G54" s="71"/>
      <c r="H54" s="71"/>
      <c r="I54" s="72">
        <f t="shared" si="5"/>
        <v>0</v>
      </c>
      <c r="J54" s="73" t="e">
        <f t="shared" si="1"/>
        <v>#DIV/0!</v>
      </c>
      <c r="K54" s="73" t="e">
        <f t="shared" si="2"/>
        <v>#DIV/0!</v>
      </c>
    </row>
    <row r="55" spans="1:11" ht="15">
      <c r="A55" s="74">
        <v>43</v>
      </c>
      <c r="B55" s="1"/>
      <c r="C55" s="78"/>
      <c r="D55" s="78"/>
      <c r="E55" s="71"/>
      <c r="F55" s="71"/>
      <c r="G55" s="71"/>
      <c r="H55" s="71"/>
      <c r="I55" s="72">
        <f t="shared" si="5"/>
        <v>0</v>
      </c>
      <c r="J55" s="73" t="e">
        <f t="shared" si="1"/>
        <v>#DIV/0!</v>
      </c>
      <c r="K55" s="73" t="e">
        <f t="shared" si="2"/>
        <v>#DIV/0!</v>
      </c>
    </row>
    <row r="56" spans="1:11" ht="15">
      <c r="A56" s="74">
        <v>44</v>
      </c>
      <c r="B56" s="1"/>
      <c r="C56" s="78"/>
      <c r="D56" s="78"/>
      <c r="E56" s="71"/>
      <c r="F56" s="71"/>
      <c r="G56" s="71"/>
      <c r="H56" s="71"/>
      <c r="I56" s="72">
        <f t="shared" si="5"/>
        <v>0</v>
      </c>
      <c r="J56" s="73" t="e">
        <f t="shared" si="1"/>
        <v>#DIV/0!</v>
      </c>
      <c r="K56" s="73" t="e">
        <f t="shared" si="2"/>
        <v>#DIV/0!</v>
      </c>
    </row>
    <row r="57" spans="1:11" ht="15">
      <c r="A57" s="74">
        <v>45</v>
      </c>
      <c r="B57" s="79"/>
      <c r="C57" s="78"/>
      <c r="D57" s="78"/>
      <c r="E57" s="71"/>
      <c r="F57" s="71"/>
      <c r="G57" s="71"/>
      <c r="H57" s="71"/>
      <c r="I57" s="72">
        <f t="shared" si="5"/>
        <v>0</v>
      </c>
      <c r="J57" s="73" t="e">
        <f t="shared" si="1"/>
        <v>#DIV/0!</v>
      </c>
      <c r="K57" s="73" t="e">
        <f t="shared" si="2"/>
        <v>#DIV/0!</v>
      </c>
    </row>
    <row r="58" spans="1:11" ht="15">
      <c r="A58" s="74">
        <v>46</v>
      </c>
      <c r="B58" s="79"/>
      <c r="C58" s="78"/>
      <c r="D58" s="78"/>
      <c r="E58" s="71"/>
      <c r="F58" s="71"/>
      <c r="G58" s="71"/>
      <c r="H58" s="71"/>
      <c r="I58" s="72">
        <f t="shared" si="5"/>
        <v>0</v>
      </c>
      <c r="J58" s="73" t="e">
        <f t="shared" si="1"/>
        <v>#DIV/0!</v>
      </c>
      <c r="K58" s="73" t="e">
        <f t="shared" si="2"/>
        <v>#DIV/0!</v>
      </c>
    </row>
    <row r="59" spans="1:11" ht="15">
      <c r="A59" s="74">
        <v>47</v>
      </c>
      <c r="B59" s="79"/>
      <c r="C59" s="78"/>
      <c r="D59" s="78"/>
      <c r="E59" s="71"/>
      <c r="F59" s="71"/>
      <c r="G59" s="71"/>
      <c r="H59" s="71"/>
      <c r="I59" s="72">
        <f t="shared" si="5"/>
        <v>0</v>
      </c>
      <c r="J59" s="73" t="e">
        <f t="shared" si="1"/>
        <v>#DIV/0!</v>
      </c>
      <c r="K59" s="73" t="e">
        <f t="shared" si="2"/>
        <v>#DIV/0!</v>
      </c>
    </row>
    <row r="60" spans="1:11" ht="15">
      <c r="A60" s="74">
        <v>48</v>
      </c>
      <c r="B60" s="79"/>
      <c r="C60" s="78"/>
      <c r="D60" s="78"/>
      <c r="E60" s="71"/>
      <c r="F60" s="71"/>
      <c r="G60" s="71"/>
      <c r="H60" s="71"/>
      <c r="I60" s="72">
        <f t="shared" si="5"/>
        <v>0</v>
      </c>
      <c r="J60" s="73" t="e">
        <f t="shared" si="1"/>
        <v>#DIV/0!</v>
      </c>
      <c r="K60" s="73" t="e">
        <f t="shared" si="2"/>
        <v>#DIV/0!</v>
      </c>
    </row>
    <row r="61" spans="1:11" ht="15">
      <c r="A61" s="74">
        <v>49</v>
      </c>
      <c r="B61" s="78"/>
      <c r="C61" s="78"/>
      <c r="D61" s="78"/>
      <c r="E61" s="71"/>
      <c r="F61" s="71"/>
      <c r="G61" s="71"/>
      <c r="H61" s="71"/>
      <c r="I61" s="72">
        <f t="shared" si="5"/>
        <v>0</v>
      </c>
      <c r="J61" s="73" t="e">
        <f t="shared" si="1"/>
        <v>#DIV/0!</v>
      </c>
      <c r="K61" s="73" t="e">
        <f t="shared" si="2"/>
        <v>#DIV/0!</v>
      </c>
    </row>
    <row r="62" spans="1:11" ht="15">
      <c r="A62" s="74">
        <v>50</v>
      </c>
      <c r="B62" s="78"/>
      <c r="C62" s="78"/>
      <c r="D62" s="78"/>
      <c r="E62" s="71"/>
      <c r="F62" s="71"/>
      <c r="G62" s="71"/>
      <c r="H62" s="71"/>
      <c r="I62" s="72">
        <f t="shared" si="5"/>
        <v>0</v>
      </c>
      <c r="J62" s="73" t="e">
        <f t="shared" si="1"/>
        <v>#DIV/0!</v>
      </c>
      <c r="K62" s="73" t="e">
        <f t="shared" si="2"/>
        <v>#DIV/0!</v>
      </c>
    </row>
    <row r="63" spans="1:11" ht="15">
      <c r="A63" s="74">
        <v>51</v>
      </c>
      <c r="B63" s="78"/>
      <c r="C63" s="78"/>
      <c r="D63" s="78"/>
      <c r="E63" s="71"/>
      <c r="F63" s="71"/>
      <c r="G63" s="71"/>
      <c r="H63" s="71"/>
      <c r="I63" s="72">
        <f t="shared" si="5"/>
        <v>0</v>
      </c>
      <c r="J63" s="73" t="e">
        <f t="shared" si="1"/>
        <v>#DIV/0!</v>
      </c>
      <c r="K63" s="73" t="e">
        <f t="shared" si="2"/>
        <v>#DIV/0!</v>
      </c>
    </row>
    <row r="64" spans="1:11" ht="15">
      <c r="A64" s="74">
        <v>52</v>
      </c>
      <c r="B64" s="78"/>
      <c r="C64" s="78"/>
      <c r="D64" s="78"/>
      <c r="E64" s="71"/>
      <c r="F64" s="71"/>
      <c r="G64" s="71"/>
      <c r="H64" s="71"/>
      <c r="I64" s="72">
        <f t="shared" si="5"/>
        <v>0</v>
      </c>
      <c r="J64" s="73" t="e">
        <f t="shared" si="1"/>
        <v>#DIV/0!</v>
      </c>
      <c r="K64" s="73" t="e">
        <f t="shared" si="2"/>
        <v>#DIV/0!</v>
      </c>
    </row>
    <row r="65" spans="1:11" ht="15">
      <c r="A65" s="74">
        <v>53</v>
      </c>
      <c r="B65" s="78"/>
      <c r="C65" s="78"/>
      <c r="D65" s="78"/>
      <c r="E65" s="71"/>
      <c r="F65" s="71"/>
      <c r="G65" s="71"/>
      <c r="H65" s="71"/>
      <c r="I65" s="72">
        <f t="shared" si="5"/>
        <v>0</v>
      </c>
      <c r="J65" s="73" t="e">
        <f t="shared" si="1"/>
        <v>#DIV/0!</v>
      </c>
      <c r="K65" s="73" t="e">
        <f t="shared" si="2"/>
        <v>#DIV/0!</v>
      </c>
    </row>
    <row r="66" spans="1:11" ht="15">
      <c r="A66" s="74">
        <v>54</v>
      </c>
      <c r="B66" s="78"/>
      <c r="C66" s="78"/>
      <c r="D66" s="78"/>
      <c r="E66" s="71"/>
      <c r="F66" s="71"/>
      <c r="G66" s="71"/>
      <c r="H66" s="71"/>
      <c r="I66" s="72">
        <f t="shared" si="5"/>
        <v>0</v>
      </c>
      <c r="J66" s="73" t="e">
        <f t="shared" si="1"/>
        <v>#DIV/0!</v>
      </c>
      <c r="K66" s="73" t="e">
        <f t="shared" si="2"/>
        <v>#DIV/0!</v>
      </c>
    </row>
    <row r="67" spans="1:11" ht="15">
      <c r="A67" s="74">
        <v>55</v>
      </c>
      <c r="B67" s="78"/>
      <c r="C67" s="78"/>
      <c r="D67" s="78"/>
      <c r="E67" s="71"/>
      <c r="F67" s="71"/>
      <c r="G67" s="71"/>
      <c r="H67" s="71"/>
      <c r="I67" s="72">
        <f t="shared" si="5"/>
        <v>0</v>
      </c>
      <c r="J67" s="73" t="e">
        <f t="shared" si="1"/>
        <v>#DIV/0!</v>
      </c>
      <c r="K67" s="73" t="e">
        <f t="shared" si="2"/>
        <v>#DIV/0!</v>
      </c>
    </row>
    <row r="68" spans="1:11" ht="15">
      <c r="A68" s="74">
        <v>56</v>
      </c>
      <c r="B68" s="78"/>
      <c r="C68" s="78"/>
      <c r="D68" s="78"/>
      <c r="E68" s="71"/>
      <c r="F68" s="71"/>
      <c r="G68" s="71"/>
      <c r="H68" s="71"/>
      <c r="I68" s="72">
        <f t="shared" si="5"/>
        <v>0</v>
      </c>
      <c r="J68" s="73" t="e">
        <f t="shared" si="1"/>
        <v>#DIV/0!</v>
      </c>
      <c r="K68" s="73" t="e">
        <f t="shared" si="2"/>
        <v>#DIV/0!</v>
      </c>
    </row>
    <row r="69" spans="1:11" ht="15">
      <c r="A69" s="74">
        <v>57</v>
      </c>
      <c r="B69" s="78"/>
      <c r="C69" s="78"/>
      <c r="D69" s="78"/>
      <c r="E69" s="71"/>
      <c r="F69" s="71"/>
      <c r="G69" s="71"/>
      <c r="H69" s="71"/>
      <c r="I69" s="72">
        <f t="shared" si="5"/>
        <v>0</v>
      </c>
      <c r="J69" s="73" t="e">
        <f t="shared" si="1"/>
        <v>#DIV/0!</v>
      </c>
      <c r="K69" s="73" t="e">
        <f t="shared" si="2"/>
        <v>#DIV/0!</v>
      </c>
    </row>
    <row r="70" spans="1:11" ht="15">
      <c r="A70" s="74">
        <v>58</v>
      </c>
      <c r="B70" s="78"/>
      <c r="C70" s="78"/>
      <c r="D70" s="78"/>
      <c r="E70" s="71"/>
      <c r="F70" s="71"/>
      <c r="G70" s="71"/>
      <c r="H70" s="71"/>
      <c r="I70" s="72">
        <f t="shared" si="5"/>
        <v>0</v>
      </c>
      <c r="J70" s="73" t="e">
        <f t="shared" si="1"/>
        <v>#DIV/0!</v>
      </c>
      <c r="K70" s="73" t="e">
        <f t="shared" si="2"/>
        <v>#DIV/0!</v>
      </c>
    </row>
    <row r="71" spans="1:11" ht="15">
      <c r="A71" s="74">
        <v>59</v>
      </c>
      <c r="B71" s="78"/>
      <c r="C71" s="78"/>
      <c r="D71" s="78"/>
      <c r="E71" s="71"/>
      <c r="F71" s="71"/>
      <c r="G71" s="71"/>
      <c r="H71" s="71"/>
      <c r="I71" s="72">
        <f t="shared" si="5"/>
        <v>0</v>
      </c>
      <c r="J71" s="73" t="e">
        <f t="shared" si="1"/>
        <v>#DIV/0!</v>
      </c>
      <c r="K71" s="73" t="e">
        <f t="shared" si="2"/>
        <v>#DIV/0!</v>
      </c>
    </row>
    <row r="72" spans="1:11" ht="15">
      <c r="A72" s="74">
        <v>60</v>
      </c>
      <c r="B72" s="78"/>
      <c r="C72" s="78"/>
      <c r="D72" s="78"/>
      <c r="E72" s="71"/>
      <c r="F72" s="71"/>
      <c r="G72" s="71"/>
      <c r="H72" s="71"/>
      <c r="I72" s="72">
        <f t="shared" si="5"/>
        <v>0</v>
      </c>
      <c r="J72" s="73" t="e">
        <f t="shared" si="1"/>
        <v>#DIV/0!</v>
      </c>
      <c r="K72" s="73" t="e">
        <f t="shared" si="2"/>
        <v>#DIV/0!</v>
      </c>
    </row>
    <row r="73" spans="1:11" ht="15">
      <c r="A73" s="74">
        <v>61</v>
      </c>
      <c r="B73" s="78"/>
      <c r="C73" s="78"/>
      <c r="D73" s="78"/>
      <c r="E73" s="71"/>
      <c r="F73" s="71"/>
      <c r="G73" s="71"/>
      <c r="H73" s="71"/>
      <c r="I73" s="72">
        <f t="shared" si="5"/>
        <v>0</v>
      </c>
      <c r="J73" s="73" t="e">
        <f t="shared" si="1"/>
        <v>#DIV/0!</v>
      </c>
      <c r="K73" s="73" t="e">
        <f t="shared" si="2"/>
        <v>#DIV/0!</v>
      </c>
    </row>
    <row r="74" spans="1:11">
      <c r="A74" s="80" t="s">
        <v>289</v>
      </c>
      <c r="B74" s="81">
        <f>SUM(B13:B73)</f>
        <v>58164</v>
      </c>
      <c r="C74" s="81">
        <f>SUM(C13:C73)</f>
        <v>44696</v>
      </c>
      <c r="D74" s="81">
        <f>SUM(D13:D73)</f>
        <v>0</v>
      </c>
      <c r="E74" s="81">
        <f t="shared" ref="E74:I74" si="6">SUM(E13:E73)</f>
        <v>0</v>
      </c>
      <c r="F74" s="81">
        <f t="shared" si="6"/>
        <v>0</v>
      </c>
      <c r="G74" s="81">
        <f t="shared" si="6"/>
        <v>0</v>
      </c>
      <c r="H74" s="81">
        <f t="shared" si="6"/>
        <v>0</v>
      </c>
      <c r="I74" s="81">
        <f t="shared" si="6"/>
        <v>102860</v>
      </c>
      <c r="J74" s="62"/>
    </row>
    <row r="75" spans="1:11">
      <c r="B75" s="55">
        <f>AVERAGE(B13:B28)</f>
        <v>4847</v>
      </c>
      <c r="C75" s="55">
        <f>AVERAGE(C13:C28)</f>
        <v>3724.6666666666665</v>
      </c>
    </row>
    <row r="83" spans="1:5" ht="15">
      <c r="A83" s="82">
        <v>125.26</v>
      </c>
      <c r="B83" s="82">
        <v>46.39</v>
      </c>
      <c r="C83" s="43">
        <f>B83/A83*100</f>
        <v>37.034967268082383</v>
      </c>
      <c r="D83" s="82"/>
      <c r="E83" s="82"/>
    </row>
    <row r="84" spans="1:5" ht="15">
      <c r="A84" s="82">
        <v>113.99000000000001</v>
      </c>
      <c r="B84" s="82">
        <v>42.57</v>
      </c>
      <c r="C84" s="43">
        <f t="shared" ref="C84:C114" si="7">B84/A84*100</f>
        <v>37.345381173787175</v>
      </c>
      <c r="D84" s="82"/>
      <c r="E84" s="82"/>
    </row>
    <row r="85" spans="1:5" ht="15">
      <c r="A85" s="82">
        <v>85.42</v>
      </c>
      <c r="B85" s="82">
        <v>36.97</v>
      </c>
      <c r="C85" s="43">
        <f t="shared" si="7"/>
        <v>43.280262233668928</v>
      </c>
      <c r="D85" s="82"/>
      <c r="E85" s="82"/>
    </row>
    <row r="86" spans="1:5" ht="15">
      <c r="A86" s="82">
        <v>102.96</v>
      </c>
      <c r="B86" s="82">
        <v>36.86</v>
      </c>
      <c r="C86" s="43">
        <f t="shared" si="7"/>
        <v>35.800310800310804</v>
      </c>
      <c r="D86" s="82"/>
      <c r="E86" s="82"/>
    </row>
    <row r="87" spans="1:5" ht="15">
      <c r="A87" s="82">
        <v>98.96</v>
      </c>
      <c r="B87" s="82">
        <v>20.14</v>
      </c>
      <c r="C87" s="43">
        <f t="shared" si="7"/>
        <v>20.351657235246567</v>
      </c>
      <c r="D87" s="82"/>
      <c r="E87" s="82"/>
    </row>
    <row r="88" spans="1:5" ht="15">
      <c r="A88" s="82">
        <v>131.46</v>
      </c>
      <c r="B88" s="82">
        <v>53.62</v>
      </c>
      <c r="C88" s="43">
        <f t="shared" si="7"/>
        <v>40.788072417465379</v>
      </c>
      <c r="D88" s="82"/>
      <c r="E88" s="82"/>
    </row>
    <row r="89" spans="1:5" ht="15">
      <c r="A89" s="82">
        <v>107.49000000000001</v>
      </c>
      <c r="B89" s="82">
        <v>42.65</v>
      </c>
      <c r="C89" s="43">
        <f t="shared" si="7"/>
        <v>39.678109591589909</v>
      </c>
      <c r="D89" s="82"/>
      <c r="E89" s="82"/>
    </row>
    <row r="90" spans="1:5" ht="15">
      <c r="A90" s="82">
        <v>94.33</v>
      </c>
      <c r="B90" s="82">
        <v>39.58</v>
      </c>
      <c r="C90" s="43">
        <f t="shared" si="7"/>
        <v>41.959079826142265</v>
      </c>
      <c r="D90" s="82"/>
      <c r="E90" s="82"/>
    </row>
    <row r="91" spans="1:5" ht="15">
      <c r="A91" s="82">
        <v>78.680000000000007</v>
      </c>
      <c r="B91" s="82">
        <v>30.66</v>
      </c>
      <c r="C91" s="43">
        <f t="shared" si="7"/>
        <v>38.967971530249109</v>
      </c>
      <c r="D91" s="82"/>
      <c r="E91" s="82"/>
    </row>
    <row r="92" spans="1:5" ht="15">
      <c r="A92" s="82">
        <v>103.72</v>
      </c>
      <c r="B92" s="82">
        <v>37.32</v>
      </c>
      <c r="C92" s="43">
        <f t="shared" si="7"/>
        <v>35.98148862321635</v>
      </c>
      <c r="D92" s="82"/>
      <c r="E92" s="82"/>
    </row>
    <row r="93" spans="1:5" ht="15">
      <c r="A93" s="82">
        <v>117.17999999999999</v>
      </c>
      <c r="B93" s="82">
        <v>46.66</v>
      </c>
      <c r="C93" s="43">
        <f t="shared" si="7"/>
        <v>39.81908175456563</v>
      </c>
      <c r="D93" s="82"/>
      <c r="E93" s="82"/>
    </row>
    <row r="94" spans="1:5" ht="15">
      <c r="A94" s="82">
        <v>105</v>
      </c>
      <c r="B94" s="82">
        <v>35.14</v>
      </c>
      <c r="C94" s="43">
        <f t="shared" si="7"/>
        <v>33.466666666666669</v>
      </c>
      <c r="D94" s="82"/>
      <c r="E94" s="82"/>
    </row>
    <row r="95" spans="1:5" ht="15">
      <c r="A95" s="82">
        <v>117.1</v>
      </c>
      <c r="B95" s="82">
        <v>43.66</v>
      </c>
      <c r="C95" s="43">
        <f t="shared" si="7"/>
        <v>37.284372331340734</v>
      </c>
      <c r="D95" s="82"/>
      <c r="E95" s="82"/>
    </row>
    <row r="96" spans="1:5" ht="15">
      <c r="A96" s="82">
        <v>86.84</v>
      </c>
      <c r="B96" s="82">
        <v>30.18</v>
      </c>
      <c r="C96" s="43">
        <f t="shared" si="7"/>
        <v>34.753569783509903</v>
      </c>
      <c r="D96" s="82"/>
      <c r="E96" s="82"/>
    </row>
    <row r="97" spans="1:5" ht="15">
      <c r="A97" s="82">
        <v>97.49</v>
      </c>
      <c r="B97" s="82">
        <v>39.83</v>
      </c>
      <c r="C97" s="43">
        <f t="shared" si="7"/>
        <v>40.855472356139096</v>
      </c>
      <c r="D97" s="82"/>
      <c r="E97" s="82"/>
    </row>
    <row r="98" spans="1:5" ht="15">
      <c r="A98" s="82">
        <v>126.19</v>
      </c>
      <c r="B98" s="82">
        <v>44.46</v>
      </c>
      <c r="C98" s="43">
        <f t="shared" si="7"/>
        <v>35.232585783342579</v>
      </c>
      <c r="D98" s="82"/>
      <c r="E98" s="82"/>
    </row>
    <row r="99" spans="1:5" ht="15">
      <c r="A99" s="82">
        <v>103.38</v>
      </c>
      <c r="B99" s="82">
        <v>40.869999999999997</v>
      </c>
      <c r="C99" s="43">
        <f t="shared" si="7"/>
        <v>39.533758947572061</v>
      </c>
      <c r="D99" s="82"/>
      <c r="E99" s="82"/>
    </row>
    <row r="100" spans="1:5" ht="15">
      <c r="A100" s="82">
        <v>89.34</v>
      </c>
      <c r="B100" s="82">
        <v>34.5</v>
      </c>
      <c r="C100" s="43">
        <f t="shared" si="7"/>
        <v>38.616521155137676</v>
      </c>
      <c r="D100" s="82"/>
      <c r="E100" s="82"/>
    </row>
    <row r="101" spans="1:5" ht="15">
      <c r="A101" s="82">
        <v>104.86</v>
      </c>
      <c r="B101" s="82">
        <v>41.12</v>
      </c>
      <c r="C101" s="43">
        <f t="shared" si="7"/>
        <v>39.214190349036812</v>
      </c>
      <c r="D101" s="82"/>
      <c r="E101" s="82"/>
    </row>
    <row r="102" spans="1:5" ht="15">
      <c r="A102" s="82">
        <v>84.82</v>
      </c>
      <c r="B102" s="82">
        <v>33.299999999999997</v>
      </c>
      <c r="C102" s="43">
        <f t="shared" si="7"/>
        <v>39.259608582881391</v>
      </c>
      <c r="D102" s="82"/>
      <c r="E102" s="82"/>
    </row>
    <row r="103" spans="1:5" ht="15">
      <c r="A103" s="82">
        <v>101.80999999999999</v>
      </c>
      <c r="B103" s="82">
        <v>29.99</v>
      </c>
      <c r="C103" s="43">
        <f t="shared" si="7"/>
        <v>29.456831352519401</v>
      </c>
      <c r="D103" s="82"/>
      <c r="E103" s="82"/>
    </row>
    <row r="104" spans="1:5" ht="15">
      <c r="A104" s="82">
        <v>122.74</v>
      </c>
      <c r="B104" s="82">
        <v>44.15</v>
      </c>
      <c r="C104" s="43">
        <f t="shared" si="7"/>
        <v>35.970343816196838</v>
      </c>
      <c r="D104" s="82"/>
      <c r="E104" s="82"/>
    </row>
    <row r="105" spans="1:5" ht="15">
      <c r="A105" s="82">
        <v>92.31</v>
      </c>
      <c r="B105" s="82">
        <v>42.23</v>
      </c>
      <c r="C105" s="43">
        <f t="shared" si="7"/>
        <v>45.748022966092513</v>
      </c>
      <c r="D105" s="82"/>
      <c r="E105" s="82"/>
    </row>
    <row r="106" spans="1:5" ht="15">
      <c r="A106" s="82">
        <v>83.88</v>
      </c>
      <c r="B106" s="82">
        <v>38.22</v>
      </c>
      <c r="C106" s="43">
        <f t="shared" si="7"/>
        <v>45.565092989985693</v>
      </c>
      <c r="D106" s="82"/>
      <c r="E106" s="82"/>
    </row>
    <row r="107" spans="1:5" ht="15">
      <c r="A107" s="82">
        <v>87.22</v>
      </c>
      <c r="B107" s="82">
        <v>39.15</v>
      </c>
      <c r="C107" s="43">
        <f t="shared" si="7"/>
        <v>44.886493923412061</v>
      </c>
      <c r="D107" s="82"/>
      <c r="E107" s="82"/>
    </row>
    <row r="108" spans="1:5" ht="15">
      <c r="A108" s="82">
        <v>118.73</v>
      </c>
      <c r="B108" s="82">
        <v>41.2</v>
      </c>
      <c r="C108" s="43">
        <f t="shared" si="7"/>
        <v>34.700581150509564</v>
      </c>
      <c r="D108" s="82"/>
      <c r="E108" s="82"/>
    </row>
    <row r="109" spans="1:5" ht="15">
      <c r="A109" s="82">
        <v>96.72</v>
      </c>
      <c r="B109" s="82">
        <v>46.34</v>
      </c>
      <c r="C109" s="43">
        <f t="shared" si="7"/>
        <v>47.911497105045498</v>
      </c>
      <c r="D109" s="82"/>
      <c r="E109" s="82"/>
    </row>
    <row r="110" spans="1:5" ht="15">
      <c r="A110" s="82">
        <v>98.69</v>
      </c>
      <c r="B110" s="82">
        <v>34.950000000000003</v>
      </c>
      <c r="C110" s="43">
        <f t="shared" si="7"/>
        <v>35.413922383220189</v>
      </c>
      <c r="D110" s="82"/>
      <c r="E110" s="82"/>
    </row>
    <row r="111" spans="1:5" ht="15">
      <c r="A111" s="82">
        <v>103.47</v>
      </c>
      <c r="B111" s="82">
        <v>37.200000000000003</v>
      </c>
      <c r="C111" s="43">
        <f t="shared" si="7"/>
        <v>35.952449985503051</v>
      </c>
      <c r="D111" s="82"/>
      <c r="E111" s="82"/>
    </row>
    <row r="112" spans="1:5" ht="15">
      <c r="A112" s="82">
        <v>70.03</v>
      </c>
      <c r="B112" s="82">
        <v>28.57</v>
      </c>
      <c r="C112" s="43">
        <f t="shared" si="7"/>
        <v>40.796801370841067</v>
      </c>
      <c r="D112" s="82"/>
      <c r="E112" s="82"/>
    </row>
    <row r="113" spans="1:5" ht="15">
      <c r="A113" s="82">
        <v>84.85</v>
      </c>
      <c r="B113" s="82">
        <v>34.89</v>
      </c>
      <c r="C113" s="43">
        <f t="shared" si="7"/>
        <v>41.119622863877439</v>
      </c>
      <c r="D113" s="82"/>
      <c r="E113" s="82"/>
    </row>
    <row r="114" spans="1:5" ht="15">
      <c r="A114" s="82">
        <v>144.16999999999999</v>
      </c>
      <c r="B114" s="82">
        <v>47.96</v>
      </c>
      <c r="C114" s="43">
        <f t="shared" si="7"/>
        <v>33.2662828605119</v>
      </c>
      <c r="D114" s="82"/>
      <c r="E114" s="82"/>
    </row>
  </sheetData>
  <protectedRanges>
    <protectedRange sqref="H13:H73" name="values_3"/>
    <protectedRange sqref="E29:G73 F13:G28" name="values_1_1"/>
  </protectedRanges>
  <mergeCells count="3">
    <mergeCell ref="D8:E8"/>
    <mergeCell ref="D9:E9"/>
    <mergeCell ref="D10:E10"/>
  </mergeCells>
  <conditionalFormatting sqref="C25:C28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8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4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2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:I2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H15" sqref="H15"/>
    </sheetView>
  </sheetViews>
  <sheetFormatPr defaultRowHeight="15"/>
  <cols>
    <col min="3" max="3" width="10.28515625" bestFit="1" customWidth="1"/>
    <col min="4" max="4" width="14.42578125" bestFit="1" customWidth="1"/>
  </cols>
  <sheetData>
    <row r="1" spans="1:5">
      <c r="A1" s="41" t="s">
        <v>239</v>
      </c>
      <c r="B1" s="41" t="s">
        <v>240</v>
      </c>
      <c r="C1" s="41" t="s">
        <v>241</v>
      </c>
      <c r="D1" s="41" t="s">
        <v>242</v>
      </c>
      <c r="E1" s="42" t="s">
        <v>246</v>
      </c>
    </row>
    <row r="2" spans="1:5">
      <c r="A2" s="35">
        <v>1</v>
      </c>
      <c r="B2" s="35">
        <v>1</v>
      </c>
      <c r="C2" s="36">
        <v>1</v>
      </c>
      <c r="D2" s="35" t="s">
        <v>227</v>
      </c>
      <c r="E2" s="36">
        <v>2159</v>
      </c>
    </row>
    <row r="3" spans="1:5">
      <c r="A3" s="35">
        <v>1</v>
      </c>
      <c r="B3" s="35">
        <v>2</v>
      </c>
      <c r="C3" s="36">
        <v>2</v>
      </c>
      <c r="D3" s="35" t="s">
        <v>230</v>
      </c>
      <c r="E3" s="36">
        <v>2018</v>
      </c>
    </row>
    <row r="4" spans="1:5">
      <c r="A4" s="35">
        <v>1</v>
      </c>
      <c r="B4" s="35">
        <v>3</v>
      </c>
      <c r="C4" s="36">
        <v>3</v>
      </c>
      <c r="D4" s="35" t="s">
        <v>232</v>
      </c>
      <c r="E4" s="36">
        <v>2172</v>
      </c>
    </row>
    <row r="5" spans="1:5">
      <c r="A5" s="35">
        <v>1</v>
      </c>
      <c r="B5" s="35">
        <v>4</v>
      </c>
      <c r="C5" s="36">
        <v>4</v>
      </c>
      <c r="D5" s="35" t="s">
        <v>233</v>
      </c>
      <c r="E5" s="36">
        <v>1989</v>
      </c>
    </row>
    <row r="6" spans="1:5">
      <c r="A6" s="35">
        <v>1</v>
      </c>
      <c r="B6" s="35">
        <v>5</v>
      </c>
      <c r="C6" s="36">
        <v>5</v>
      </c>
      <c r="D6" s="35" t="s">
        <v>234</v>
      </c>
      <c r="E6" s="36">
        <v>2454</v>
      </c>
    </row>
    <row r="7" spans="1:5">
      <c r="A7" s="35">
        <v>1</v>
      </c>
      <c r="B7" s="35">
        <v>6</v>
      </c>
      <c r="C7" s="36">
        <v>6</v>
      </c>
      <c r="D7" s="35" t="s">
        <v>235</v>
      </c>
      <c r="E7" s="36">
        <v>2627</v>
      </c>
    </row>
    <row r="8" spans="1:5">
      <c r="A8" s="35">
        <v>1</v>
      </c>
      <c r="B8" s="35">
        <v>7</v>
      </c>
      <c r="C8" s="36">
        <v>7</v>
      </c>
      <c r="D8" s="35" t="s">
        <v>229</v>
      </c>
      <c r="E8" s="36">
        <v>1888</v>
      </c>
    </row>
    <row r="9" spans="1:5">
      <c r="A9" s="35">
        <v>1</v>
      </c>
      <c r="B9" s="35">
        <v>8</v>
      </c>
      <c r="C9" s="36">
        <v>8</v>
      </c>
      <c r="D9" s="35" t="s">
        <v>228</v>
      </c>
      <c r="E9" s="36">
        <v>3106</v>
      </c>
    </row>
    <row r="10" spans="1:5">
      <c r="A10" s="35">
        <v>1</v>
      </c>
      <c r="B10" s="35">
        <v>9</v>
      </c>
      <c r="C10" s="36">
        <v>9</v>
      </c>
      <c r="D10" s="35" t="s">
        <v>231</v>
      </c>
      <c r="E10" s="36">
        <v>2365</v>
      </c>
    </row>
    <row r="11" spans="1:5">
      <c r="A11" s="35">
        <v>1</v>
      </c>
      <c r="B11" s="35">
        <v>10</v>
      </c>
      <c r="C11" s="36">
        <v>10</v>
      </c>
      <c r="D11" s="35" t="s">
        <v>201</v>
      </c>
      <c r="E11" s="36">
        <v>2578</v>
      </c>
    </row>
    <row r="12" spans="1:5">
      <c r="A12" s="35">
        <v>2</v>
      </c>
      <c r="B12" s="35">
        <v>18</v>
      </c>
      <c r="C12" s="38">
        <v>1</v>
      </c>
      <c r="D12" s="35" t="s">
        <v>227</v>
      </c>
      <c r="E12" s="36">
        <v>2788</v>
      </c>
    </row>
    <row r="13" spans="1:5">
      <c r="A13" s="35">
        <v>2</v>
      </c>
      <c r="B13" s="35">
        <v>14</v>
      </c>
      <c r="C13" s="38">
        <v>2</v>
      </c>
      <c r="D13" s="35" t="s">
        <v>230</v>
      </c>
      <c r="E13" s="36">
        <v>3349</v>
      </c>
    </row>
    <row r="14" spans="1:5">
      <c r="A14" s="35">
        <v>2</v>
      </c>
      <c r="B14" s="35">
        <v>16</v>
      </c>
      <c r="C14" s="38">
        <v>3</v>
      </c>
      <c r="D14" s="35" t="s">
        <v>232</v>
      </c>
      <c r="E14" s="36">
        <v>3332</v>
      </c>
    </row>
    <row r="15" spans="1:5">
      <c r="A15" s="35">
        <v>2</v>
      </c>
      <c r="B15" s="35">
        <v>13</v>
      </c>
      <c r="C15" s="38">
        <v>4</v>
      </c>
      <c r="D15" s="35" t="s">
        <v>233</v>
      </c>
      <c r="E15" s="36">
        <v>2379</v>
      </c>
    </row>
    <row r="16" spans="1:5">
      <c r="A16" s="35">
        <v>2</v>
      </c>
      <c r="B16" s="35">
        <v>20</v>
      </c>
      <c r="C16" s="38">
        <v>5</v>
      </c>
      <c r="D16" s="35" t="s">
        <v>234</v>
      </c>
      <c r="E16" s="36">
        <v>3805</v>
      </c>
    </row>
    <row r="17" spans="1:5">
      <c r="A17" s="35">
        <v>2</v>
      </c>
      <c r="B17" s="35">
        <v>12</v>
      </c>
      <c r="C17" s="38">
        <v>6</v>
      </c>
      <c r="D17" s="35" t="s">
        <v>235</v>
      </c>
      <c r="E17" s="36">
        <v>3072</v>
      </c>
    </row>
    <row r="18" spans="1:5">
      <c r="A18" s="35">
        <v>2</v>
      </c>
      <c r="B18" s="35">
        <v>15</v>
      </c>
      <c r="C18" s="38">
        <v>7</v>
      </c>
      <c r="D18" s="35" t="s">
        <v>229</v>
      </c>
      <c r="E18" s="36">
        <v>3126</v>
      </c>
    </row>
    <row r="19" spans="1:5">
      <c r="A19" s="35">
        <v>2</v>
      </c>
      <c r="B19" s="35">
        <v>19</v>
      </c>
      <c r="C19" s="38">
        <v>8</v>
      </c>
      <c r="D19" s="35" t="s">
        <v>228</v>
      </c>
      <c r="E19" s="36">
        <v>1720</v>
      </c>
    </row>
    <row r="20" spans="1:5">
      <c r="A20" s="35">
        <v>2</v>
      </c>
      <c r="B20" s="35">
        <v>17</v>
      </c>
      <c r="C20" s="38">
        <v>9</v>
      </c>
      <c r="D20" s="35" t="s">
        <v>231</v>
      </c>
      <c r="E20" s="36">
        <v>2324</v>
      </c>
    </row>
    <row r="21" spans="1:5">
      <c r="A21" s="35">
        <v>2</v>
      </c>
      <c r="B21" s="35">
        <v>11</v>
      </c>
      <c r="C21" s="38">
        <v>10</v>
      </c>
      <c r="D21" s="35" t="s">
        <v>201</v>
      </c>
      <c r="E21" s="36">
        <v>2768</v>
      </c>
    </row>
  </sheetData>
  <sortState ref="A2:E21">
    <sortCondition ref="A2:A21"/>
    <sortCondition ref="C2:C21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114"/>
  <sheetViews>
    <sheetView workbookViewId="0">
      <selection activeCell="L17" sqref="L17"/>
    </sheetView>
  </sheetViews>
  <sheetFormatPr defaultRowHeight="12.75"/>
  <cols>
    <col min="1" max="1" width="14.5703125" style="43" bestFit="1" customWidth="1"/>
    <col min="2" max="2" width="18.7109375" style="43" bestFit="1" customWidth="1"/>
    <col min="3" max="3" width="14.42578125" style="43" customWidth="1"/>
    <col min="4" max="5" width="11" style="43" customWidth="1"/>
    <col min="6" max="6" width="15" style="43" customWidth="1"/>
    <col min="7" max="7" width="11" style="43" customWidth="1"/>
    <col min="8" max="8" width="12.7109375" style="43" customWidth="1"/>
    <col min="9" max="9" width="12.85546875" style="43" customWidth="1"/>
    <col min="10" max="10" width="15" style="43" bestFit="1" customWidth="1"/>
    <col min="11" max="11" width="12.28515625" style="43" bestFit="1" customWidth="1"/>
    <col min="12" max="14" width="9.140625" style="43"/>
    <col min="15" max="15" width="15.28515625" style="43" customWidth="1"/>
    <col min="16" max="16" width="9.28515625" style="43" bestFit="1" customWidth="1"/>
    <col min="17" max="245" width="9.140625" style="43"/>
    <col min="246" max="246" width="15.42578125" style="43" customWidth="1"/>
    <col min="247" max="247" width="14.42578125" style="43" customWidth="1"/>
    <col min="248" max="249" width="11" style="43" customWidth="1"/>
    <col min="250" max="250" width="15" style="43" customWidth="1"/>
    <col min="251" max="251" width="11" style="43" customWidth="1"/>
    <col min="252" max="252" width="12.7109375" style="43" customWidth="1"/>
    <col min="253" max="253" width="12.85546875" style="43" customWidth="1"/>
    <col min="254" max="254" width="13.42578125" style="43" customWidth="1"/>
    <col min="255" max="258" width="9.140625" style="43"/>
    <col min="259" max="259" width="15.28515625" style="43" customWidth="1"/>
    <col min="260" max="260" width="9.28515625" style="43" bestFit="1" customWidth="1"/>
    <col min="261" max="261" width="9.140625" style="43"/>
    <col min="262" max="262" width="12.7109375" style="43" customWidth="1"/>
    <col min="263" max="501" width="9.140625" style="43"/>
    <col min="502" max="502" width="15.42578125" style="43" customWidth="1"/>
    <col min="503" max="503" width="14.42578125" style="43" customWidth="1"/>
    <col min="504" max="505" width="11" style="43" customWidth="1"/>
    <col min="506" max="506" width="15" style="43" customWidth="1"/>
    <col min="507" max="507" width="11" style="43" customWidth="1"/>
    <col min="508" max="508" width="12.7109375" style="43" customWidth="1"/>
    <col min="509" max="509" width="12.85546875" style="43" customWidth="1"/>
    <col min="510" max="510" width="13.42578125" style="43" customWidth="1"/>
    <col min="511" max="514" width="9.140625" style="43"/>
    <col min="515" max="515" width="15.28515625" style="43" customWidth="1"/>
    <col min="516" max="516" width="9.28515625" style="43" bestFit="1" customWidth="1"/>
    <col min="517" max="517" width="9.140625" style="43"/>
    <col min="518" max="518" width="12.7109375" style="43" customWidth="1"/>
    <col min="519" max="757" width="9.140625" style="43"/>
    <col min="758" max="758" width="15.42578125" style="43" customWidth="1"/>
    <col min="759" max="759" width="14.42578125" style="43" customWidth="1"/>
    <col min="760" max="761" width="11" style="43" customWidth="1"/>
    <col min="762" max="762" width="15" style="43" customWidth="1"/>
    <col min="763" max="763" width="11" style="43" customWidth="1"/>
    <col min="764" max="764" width="12.7109375" style="43" customWidth="1"/>
    <col min="765" max="765" width="12.85546875" style="43" customWidth="1"/>
    <col min="766" max="766" width="13.42578125" style="43" customWidth="1"/>
    <col min="767" max="770" width="9.140625" style="43"/>
    <col min="771" max="771" width="15.28515625" style="43" customWidth="1"/>
    <col min="772" max="772" width="9.28515625" style="43" bestFit="1" customWidth="1"/>
    <col min="773" max="773" width="9.140625" style="43"/>
    <col min="774" max="774" width="12.7109375" style="43" customWidth="1"/>
    <col min="775" max="1013" width="9.140625" style="43"/>
    <col min="1014" max="1014" width="15.42578125" style="43" customWidth="1"/>
    <col min="1015" max="1015" width="14.42578125" style="43" customWidth="1"/>
    <col min="1016" max="1017" width="11" style="43" customWidth="1"/>
    <col min="1018" max="1018" width="15" style="43" customWidth="1"/>
    <col min="1019" max="1019" width="11" style="43" customWidth="1"/>
    <col min="1020" max="1020" width="12.7109375" style="43" customWidth="1"/>
    <col min="1021" max="1021" width="12.85546875" style="43" customWidth="1"/>
    <col min="1022" max="1022" width="13.42578125" style="43" customWidth="1"/>
    <col min="1023" max="1026" width="9.140625" style="43"/>
    <col min="1027" max="1027" width="15.28515625" style="43" customWidth="1"/>
    <col min="1028" max="1028" width="9.28515625" style="43" bestFit="1" customWidth="1"/>
    <col min="1029" max="1029" width="9.140625" style="43"/>
    <col min="1030" max="1030" width="12.7109375" style="43" customWidth="1"/>
    <col min="1031" max="1269" width="9.140625" style="43"/>
    <col min="1270" max="1270" width="15.42578125" style="43" customWidth="1"/>
    <col min="1271" max="1271" width="14.42578125" style="43" customWidth="1"/>
    <col min="1272" max="1273" width="11" style="43" customWidth="1"/>
    <col min="1274" max="1274" width="15" style="43" customWidth="1"/>
    <col min="1275" max="1275" width="11" style="43" customWidth="1"/>
    <col min="1276" max="1276" width="12.7109375" style="43" customWidth="1"/>
    <col min="1277" max="1277" width="12.85546875" style="43" customWidth="1"/>
    <col min="1278" max="1278" width="13.42578125" style="43" customWidth="1"/>
    <col min="1279" max="1282" width="9.140625" style="43"/>
    <col min="1283" max="1283" width="15.28515625" style="43" customWidth="1"/>
    <col min="1284" max="1284" width="9.28515625" style="43" bestFit="1" customWidth="1"/>
    <col min="1285" max="1285" width="9.140625" style="43"/>
    <col min="1286" max="1286" width="12.7109375" style="43" customWidth="1"/>
    <col min="1287" max="1525" width="9.140625" style="43"/>
    <col min="1526" max="1526" width="15.42578125" style="43" customWidth="1"/>
    <col min="1527" max="1527" width="14.42578125" style="43" customWidth="1"/>
    <col min="1528" max="1529" width="11" style="43" customWidth="1"/>
    <col min="1530" max="1530" width="15" style="43" customWidth="1"/>
    <col min="1531" max="1531" width="11" style="43" customWidth="1"/>
    <col min="1532" max="1532" width="12.7109375" style="43" customWidth="1"/>
    <col min="1533" max="1533" width="12.85546875" style="43" customWidth="1"/>
    <col min="1534" max="1534" width="13.42578125" style="43" customWidth="1"/>
    <col min="1535" max="1538" width="9.140625" style="43"/>
    <col min="1539" max="1539" width="15.28515625" style="43" customWidth="1"/>
    <col min="1540" max="1540" width="9.28515625" style="43" bestFit="1" customWidth="1"/>
    <col min="1541" max="1541" width="9.140625" style="43"/>
    <col min="1542" max="1542" width="12.7109375" style="43" customWidth="1"/>
    <col min="1543" max="1781" width="9.140625" style="43"/>
    <col min="1782" max="1782" width="15.42578125" style="43" customWidth="1"/>
    <col min="1783" max="1783" width="14.42578125" style="43" customWidth="1"/>
    <col min="1784" max="1785" width="11" style="43" customWidth="1"/>
    <col min="1786" max="1786" width="15" style="43" customWidth="1"/>
    <col min="1787" max="1787" width="11" style="43" customWidth="1"/>
    <col min="1788" max="1788" width="12.7109375" style="43" customWidth="1"/>
    <col min="1789" max="1789" width="12.85546875" style="43" customWidth="1"/>
    <col min="1790" max="1790" width="13.42578125" style="43" customWidth="1"/>
    <col min="1791" max="1794" width="9.140625" style="43"/>
    <col min="1795" max="1795" width="15.28515625" style="43" customWidth="1"/>
    <col min="1796" max="1796" width="9.28515625" style="43" bestFit="1" customWidth="1"/>
    <col min="1797" max="1797" width="9.140625" style="43"/>
    <col min="1798" max="1798" width="12.7109375" style="43" customWidth="1"/>
    <col min="1799" max="2037" width="9.140625" style="43"/>
    <col min="2038" max="2038" width="15.42578125" style="43" customWidth="1"/>
    <col min="2039" max="2039" width="14.42578125" style="43" customWidth="1"/>
    <col min="2040" max="2041" width="11" style="43" customWidth="1"/>
    <col min="2042" max="2042" width="15" style="43" customWidth="1"/>
    <col min="2043" max="2043" width="11" style="43" customWidth="1"/>
    <col min="2044" max="2044" width="12.7109375" style="43" customWidth="1"/>
    <col min="2045" max="2045" width="12.85546875" style="43" customWidth="1"/>
    <col min="2046" max="2046" width="13.42578125" style="43" customWidth="1"/>
    <col min="2047" max="2050" width="9.140625" style="43"/>
    <col min="2051" max="2051" width="15.28515625" style="43" customWidth="1"/>
    <col min="2052" max="2052" width="9.28515625" style="43" bestFit="1" customWidth="1"/>
    <col min="2053" max="2053" width="9.140625" style="43"/>
    <col min="2054" max="2054" width="12.7109375" style="43" customWidth="1"/>
    <col min="2055" max="2293" width="9.140625" style="43"/>
    <col min="2294" max="2294" width="15.42578125" style="43" customWidth="1"/>
    <col min="2295" max="2295" width="14.42578125" style="43" customWidth="1"/>
    <col min="2296" max="2297" width="11" style="43" customWidth="1"/>
    <col min="2298" max="2298" width="15" style="43" customWidth="1"/>
    <col min="2299" max="2299" width="11" style="43" customWidth="1"/>
    <col min="2300" max="2300" width="12.7109375" style="43" customWidth="1"/>
    <col min="2301" max="2301" width="12.85546875" style="43" customWidth="1"/>
    <col min="2302" max="2302" width="13.42578125" style="43" customWidth="1"/>
    <col min="2303" max="2306" width="9.140625" style="43"/>
    <col min="2307" max="2307" width="15.28515625" style="43" customWidth="1"/>
    <col min="2308" max="2308" width="9.28515625" style="43" bestFit="1" customWidth="1"/>
    <col min="2309" max="2309" width="9.140625" style="43"/>
    <col min="2310" max="2310" width="12.7109375" style="43" customWidth="1"/>
    <col min="2311" max="2549" width="9.140625" style="43"/>
    <col min="2550" max="2550" width="15.42578125" style="43" customWidth="1"/>
    <col min="2551" max="2551" width="14.42578125" style="43" customWidth="1"/>
    <col min="2552" max="2553" width="11" style="43" customWidth="1"/>
    <col min="2554" max="2554" width="15" style="43" customWidth="1"/>
    <col min="2555" max="2555" width="11" style="43" customWidth="1"/>
    <col min="2556" max="2556" width="12.7109375" style="43" customWidth="1"/>
    <col min="2557" max="2557" width="12.85546875" style="43" customWidth="1"/>
    <col min="2558" max="2558" width="13.42578125" style="43" customWidth="1"/>
    <col min="2559" max="2562" width="9.140625" style="43"/>
    <col min="2563" max="2563" width="15.28515625" style="43" customWidth="1"/>
    <col min="2564" max="2564" width="9.28515625" style="43" bestFit="1" customWidth="1"/>
    <col min="2565" max="2565" width="9.140625" style="43"/>
    <col min="2566" max="2566" width="12.7109375" style="43" customWidth="1"/>
    <col min="2567" max="2805" width="9.140625" style="43"/>
    <col min="2806" max="2806" width="15.42578125" style="43" customWidth="1"/>
    <col min="2807" max="2807" width="14.42578125" style="43" customWidth="1"/>
    <col min="2808" max="2809" width="11" style="43" customWidth="1"/>
    <col min="2810" max="2810" width="15" style="43" customWidth="1"/>
    <col min="2811" max="2811" width="11" style="43" customWidth="1"/>
    <col min="2812" max="2812" width="12.7109375" style="43" customWidth="1"/>
    <col min="2813" max="2813" width="12.85546875" style="43" customWidth="1"/>
    <col min="2814" max="2814" width="13.42578125" style="43" customWidth="1"/>
    <col min="2815" max="2818" width="9.140625" style="43"/>
    <col min="2819" max="2819" width="15.28515625" style="43" customWidth="1"/>
    <col min="2820" max="2820" width="9.28515625" style="43" bestFit="1" customWidth="1"/>
    <col min="2821" max="2821" width="9.140625" style="43"/>
    <col min="2822" max="2822" width="12.7109375" style="43" customWidth="1"/>
    <col min="2823" max="3061" width="9.140625" style="43"/>
    <col min="3062" max="3062" width="15.42578125" style="43" customWidth="1"/>
    <col min="3063" max="3063" width="14.42578125" style="43" customWidth="1"/>
    <col min="3064" max="3065" width="11" style="43" customWidth="1"/>
    <col min="3066" max="3066" width="15" style="43" customWidth="1"/>
    <col min="3067" max="3067" width="11" style="43" customWidth="1"/>
    <col min="3068" max="3068" width="12.7109375" style="43" customWidth="1"/>
    <col min="3069" max="3069" width="12.85546875" style="43" customWidth="1"/>
    <col min="3070" max="3070" width="13.42578125" style="43" customWidth="1"/>
    <col min="3071" max="3074" width="9.140625" style="43"/>
    <col min="3075" max="3075" width="15.28515625" style="43" customWidth="1"/>
    <col min="3076" max="3076" width="9.28515625" style="43" bestFit="1" customWidth="1"/>
    <col min="3077" max="3077" width="9.140625" style="43"/>
    <col min="3078" max="3078" width="12.7109375" style="43" customWidth="1"/>
    <col min="3079" max="3317" width="9.140625" style="43"/>
    <col min="3318" max="3318" width="15.42578125" style="43" customWidth="1"/>
    <col min="3319" max="3319" width="14.42578125" style="43" customWidth="1"/>
    <col min="3320" max="3321" width="11" style="43" customWidth="1"/>
    <col min="3322" max="3322" width="15" style="43" customWidth="1"/>
    <col min="3323" max="3323" width="11" style="43" customWidth="1"/>
    <col min="3324" max="3324" width="12.7109375" style="43" customWidth="1"/>
    <col min="3325" max="3325" width="12.85546875" style="43" customWidth="1"/>
    <col min="3326" max="3326" width="13.42578125" style="43" customWidth="1"/>
    <col min="3327" max="3330" width="9.140625" style="43"/>
    <col min="3331" max="3331" width="15.28515625" style="43" customWidth="1"/>
    <col min="3332" max="3332" width="9.28515625" style="43" bestFit="1" customWidth="1"/>
    <col min="3333" max="3333" width="9.140625" style="43"/>
    <col min="3334" max="3334" width="12.7109375" style="43" customWidth="1"/>
    <col min="3335" max="3573" width="9.140625" style="43"/>
    <col min="3574" max="3574" width="15.42578125" style="43" customWidth="1"/>
    <col min="3575" max="3575" width="14.42578125" style="43" customWidth="1"/>
    <col min="3576" max="3577" width="11" style="43" customWidth="1"/>
    <col min="3578" max="3578" width="15" style="43" customWidth="1"/>
    <col min="3579" max="3579" width="11" style="43" customWidth="1"/>
    <col min="3580" max="3580" width="12.7109375" style="43" customWidth="1"/>
    <col min="3581" max="3581" width="12.85546875" style="43" customWidth="1"/>
    <col min="3582" max="3582" width="13.42578125" style="43" customWidth="1"/>
    <col min="3583" max="3586" width="9.140625" style="43"/>
    <col min="3587" max="3587" width="15.28515625" style="43" customWidth="1"/>
    <col min="3588" max="3588" width="9.28515625" style="43" bestFit="1" customWidth="1"/>
    <col min="3589" max="3589" width="9.140625" style="43"/>
    <col min="3590" max="3590" width="12.7109375" style="43" customWidth="1"/>
    <col min="3591" max="3829" width="9.140625" style="43"/>
    <col min="3830" max="3830" width="15.42578125" style="43" customWidth="1"/>
    <col min="3831" max="3831" width="14.42578125" style="43" customWidth="1"/>
    <col min="3832" max="3833" width="11" style="43" customWidth="1"/>
    <col min="3834" max="3834" width="15" style="43" customWidth="1"/>
    <col min="3835" max="3835" width="11" style="43" customWidth="1"/>
    <col min="3836" max="3836" width="12.7109375" style="43" customWidth="1"/>
    <col min="3837" max="3837" width="12.85546875" style="43" customWidth="1"/>
    <col min="3838" max="3838" width="13.42578125" style="43" customWidth="1"/>
    <col min="3839" max="3842" width="9.140625" style="43"/>
    <col min="3843" max="3843" width="15.28515625" style="43" customWidth="1"/>
    <col min="3844" max="3844" width="9.28515625" style="43" bestFit="1" customWidth="1"/>
    <col min="3845" max="3845" width="9.140625" style="43"/>
    <col min="3846" max="3846" width="12.7109375" style="43" customWidth="1"/>
    <col min="3847" max="4085" width="9.140625" style="43"/>
    <col min="4086" max="4086" width="15.42578125" style="43" customWidth="1"/>
    <col min="4087" max="4087" width="14.42578125" style="43" customWidth="1"/>
    <col min="4088" max="4089" width="11" style="43" customWidth="1"/>
    <col min="4090" max="4090" width="15" style="43" customWidth="1"/>
    <col min="4091" max="4091" width="11" style="43" customWidth="1"/>
    <col min="4092" max="4092" width="12.7109375" style="43" customWidth="1"/>
    <col min="4093" max="4093" width="12.85546875" style="43" customWidth="1"/>
    <col min="4094" max="4094" width="13.42578125" style="43" customWidth="1"/>
    <col min="4095" max="4098" width="9.140625" style="43"/>
    <col min="4099" max="4099" width="15.28515625" style="43" customWidth="1"/>
    <col min="4100" max="4100" width="9.28515625" style="43" bestFit="1" customWidth="1"/>
    <col min="4101" max="4101" width="9.140625" style="43"/>
    <col min="4102" max="4102" width="12.7109375" style="43" customWidth="1"/>
    <col min="4103" max="4341" width="9.140625" style="43"/>
    <col min="4342" max="4342" width="15.42578125" style="43" customWidth="1"/>
    <col min="4343" max="4343" width="14.42578125" style="43" customWidth="1"/>
    <col min="4344" max="4345" width="11" style="43" customWidth="1"/>
    <col min="4346" max="4346" width="15" style="43" customWidth="1"/>
    <col min="4347" max="4347" width="11" style="43" customWidth="1"/>
    <col min="4348" max="4348" width="12.7109375" style="43" customWidth="1"/>
    <col min="4349" max="4349" width="12.85546875" style="43" customWidth="1"/>
    <col min="4350" max="4350" width="13.42578125" style="43" customWidth="1"/>
    <col min="4351" max="4354" width="9.140625" style="43"/>
    <col min="4355" max="4355" width="15.28515625" style="43" customWidth="1"/>
    <col min="4356" max="4356" width="9.28515625" style="43" bestFit="1" customWidth="1"/>
    <col min="4357" max="4357" width="9.140625" style="43"/>
    <col min="4358" max="4358" width="12.7109375" style="43" customWidth="1"/>
    <col min="4359" max="4597" width="9.140625" style="43"/>
    <col min="4598" max="4598" width="15.42578125" style="43" customWidth="1"/>
    <col min="4599" max="4599" width="14.42578125" style="43" customWidth="1"/>
    <col min="4600" max="4601" width="11" style="43" customWidth="1"/>
    <col min="4602" max="4602" width="15" style="43" customWidth="1"/>
    <col min="4603" max="4603" width="11" style="43" customWidth="1"/>
    <col min="4604" max="4604" width="12.7109375" style="43" customWidth="1"/>
    <col min="4605" max="4605" width="12.85546875" style="43" customWidth="1"/>
    <col min="4606" max="4606" width="13.42578125" style="43" customWidth="1"/>
    <col min="4607" max="4610" width="9.140625" style="43"/>
    <col min="4611" max="4611" width="15.28515625" style="43" customWidth="1"/>
    <col min="4612" max="4612" width="9.28515625" style="43" bestFit="1" customWidth="1"/>
    <col min="4613" max="4613" width="9.140625" style="43"/>
    <col min="4614" max="4614" width="12.7109375" style="43" customWidth="1"/>
    <col min="4615" max="4853" width="9.140625" style="43"/>
    <col min="4854" max="4854" width="15.42578125" style="43" customWidth="1"/>
    <col min="4855" max="4855" width="14.42578125" style="43" customWidth="1"/>
    <col min="4856" max="4857" width="11" style="43" customWidth="1"/>
    <col min="4858" max="4858" width="15" style="43" customWidth="1"/>
    <col min="4859" max="4859" width="11" style="43" customWidth="1"/>
    <col min="4860" max="4860" width="12.7109375" style="43" customWidth="1"/>
    <col min="4861" max="4861" width="12.85546875" style="43" customWidth="1"/>
    <col min="4862" max="4862" width="13.42578125" style="43" customWidth="1"/>
    <col min="4863" max="4866" width="9.140625" style="43"/>
    <col min="4867" max="4867" width="15.28515625" style="43" customWidth="1"/>
    <col min="4868" max="4868" width="9.28515625" style="43" bestFit="1" customWidth="1"/>
    <col min="4869" max="4869" width="9.140625" style="43"/>
    <col min="4870" max="4870" width="12.7109375" style="43" customWidth="1"/>
    <col min="4871" max="5109" width="9.140625" style="43"/>
    <col min="5110" max="5110" width="15.42578125" style="43" customWidth="1"/>
    <col min="5111" max="5111" width="14.42578125" style="43" customWidth="1"/>
    <col min="5112" max="5113" width="11" style="43" customWidth="1"/>
    <col min="5114" max="5114" width="15" style="43" customWidth="1"/>
    <col min="5115" max="5115" width="11" style="43" customWidth="1"/>
    <col min="5116" max="5116" width="12.7109375" style="43" customWidth="1"/>
    <col min="5117" max="5117" width="12.85546875" style="43" customWidth="1"/>
    <col min="5118" max="5118" width="13.42578125" style="43" customWidth="1"/>
    <col min="5119" max="5122" width="9.140625" style="43"/>
    <col min="5123" max="5123" width="15.28515625" style="43" customWidth="1"/>
    <col min="5124" max="5124" width="9.28515625" style="43" bestFit="1" customWidth="1"/>
    <col min="5125" max="5125" width="9.140625" style="43"/>
    <col min="5126" max="5126" width="12.7109375" style="43" customWidth="1"/>
    <col min="5127" max="5365" width="9.140625" style="43"/>
    <col min="5366" max="5366" width="15.42578125" style="43" customWidth="1"/>
    <col min="5367" max="5367" width="14.42578125" style="43" customWidth="1"/>
    <col min="5368" max="5369" width="11" style="43" customWidth="1"/>
    <col min="5370" max="5370" width="15" style="43" customWidth="1"/>
    <col min="5371" max="5371" width="11" style="43" customWidth="1"/>
    <col min="5372" max="5372" width="12.7109375" style="43" customWidth="1"/>
    <col min="5373" max="5373" width="12.85546875" style="43" customWidth="1"/>
    <col min="5374" max="5374" width="13.42578125" style="43" customWidth="1"/>
    <col min="5375" max="5378" width="9.140625" style="43"/>
    <col min="5379" max="5379" width="15.28515625" style="43" customWidth="1"/>
    <col min="5380" max="5380" width="9.28515625" style="43" bestFit="1" customWidth="1"/>
    <col min="5381" max="5381" width="9.140625" style="43"/>
    <col min="5382" max="5382" width="12.7109375" style="43" customWidth="1"/>
    <col min="5383" max="5621" width="9.140625" style="43"/>
    <col min="5622" max="5622" width="15.42578125" style="43" customWidth="1"/>
    <col min="5623" max="5623" width="14.42578125" style="43" customWidth="1"/>
    <col min="5624" max="5625" width="11" style="43" customWidth="1"/>
    <col min="5626" max="5626" width="15" style="43" customWidth="1"/>
    <col min="5627" max="5627" width="11" style="43" customWidth="1"/>
    <col min="5628" max="5628" width="12.7109375" style="43" customWidth="1"/>
    <col min="5629" max="5629" width="12.85546875" style="43" customWidth="1"/>
    <col min="5630" max="5630" width="13.42578125" style="43" customWidth="1"/>
    <col min="5631" max="5634" width="9.140625" style="43"/>
    <col min="5635" max="5635" width="15.28515625" style="43" customWidth="1"/>
    <col min="5636" max="5636" width="9.28515625" style="43" bestFit="1" customWidth="1"/>
    <col min="5637" max="5637" width="9.140625" style="43"/>
    <col min="5638" max="5638" width="12.7109375" style="43" customWidth="1"/>
    <col min="5639" max="5877" width="9.140625" style="43"/>
    <col min="5878" max="5878" width="15.42578125" style="43" customWidth="1"/>
    <col min="5879" max="5879" width="14.42578125" style="43" customWidth="1"/>
    <col min="5880" max="5881" width="11" style="43" customWidth="1"/>
    <col min="5882" max="5882" width="15" style="43" customWidth="1"/>
    <col min="5883" max="5883" width="11" style="43" customWidth="1"/>
    <col min="5884" max="5884" width="12.7109375" style="43" customWidth="1"/>
    <col min="5885" max="5885" width="12.85546875" style="43" customWidth="1"/>
    <col min="5886" max="5886" width="13.42578125" style="43" customWidth="1"/>
    <col min="5887" max="5890" width="9.140625" style="43"/>
    <col min="5891" max="5891" width="15.28515625" style="43" customWidth="1"/>
    <col min="5892" max="5892" width="9.28515625" style="43" bestFit="1" customWidth="1"/>
    <col min="5893" max="5893" width="9.140625" style="43"/>
    <col min="5894" max="5894" width="12.7109375" style="43" customWidth="1"/>
    <col min="5895" max="6133" width="9.140625" style="43"/>
    <col min="6134" max="6134" width="15.42578125" style="43" customWidth="1"/>
    <col min="6135" max="6135" width="14.42578125" style="43" customWidth="1"/>
    <col min="6136" max="6137" width="11" style="43" customWidth="1"/>
    <col min="6138" max="6138" width="15" style="43" customWidth="1"/>
    <col min="6139" max="6139" width="11" style="43" customWidth="1"/>
    <col min="6140" max="6140" width="12.7109375" style="43" customWidth="1"/>
    <col min="6141" max="6141" width="12.85546875" style="43" customWidth="1"/>
    <col min="6142" max="6142" width="13.42578125" style="43" customWidth="1"/>
    <col min="6143" max="6146" width="9.140625" style="43"/>
    <col min="6147" max="6147" width="15.28515625" style="43" customWidth="1"/>
    <col min="6148" max="6148" width="9.28515625" style="43" bestFit="1" customWidth="1"/>
    <col min="6149" max="6149" width="9.140625" style="43"/>
    <col min="6150" max="6150" width="12.7109375" style="43" customWidth="1"/>
    <col min="6151" max="6389" width="9.140625" style="43"/>
    <col min="6390" max="6390" width="15.42578125" style="43" customWidth="1"/>
    <col min="6391" max="6391" width="14.42578125" style="43" customWidth="1"/>
    <col min="6392" max="6393" width="11" style="43" customWidth="1"/>
    <col min="6394" max="6394" width="15" style="43" customWidth="1"/>
    <col min="6395" max="6395" width="11" style="43" customWidth="1"/>
    <col min="6396" max="6396" width="12.7109375" style="43" customWidth="1"/>
    <col min="6397" max="6397" width="12.85546875" style="43" customWidth="1"/>
    <col min="6398" max="6398" width="13.42578125" style="43" customWidth="1"/>
    <col min="6399" max="6402" width="9.140625" style="43"/>
    <col min="6403" max="6403" width="15.28515625" style="43" customWidth="1"/>
    <col min="6404" max="6404" width="9.28515625" style="43" bestFit="1" customWidth="1"/>
    <col min="6405" max="6405" width="9.140625" style="43"/>
    <col min="6406" max="6406" width="12.7109375" style="43" customWidth="1"/>
    <col min="6407" max="6645" width="9.140625" style="43"/>
    <col min="6646" max="6646" width="15.42578125" style="43" customWidth="1"/>
    <col min="6647" max="6647" width="14.42578125" style="43" customWidth="1"/>
    <col min="6648" max="6649" width="11" style="43" customWidth="1"/>
    <col min="6650" max="6650" width="15" style="43" customWidth="1"/>
    <col min="6651" max="6651" width="11" style="43" customWidth="1"/>
    <col min="6652" max="6652" width="12.7109375" style="43" customWidth="1"/>
    <col min="6653" max="6653" width="12.85546875" style="43" customWidth="1"/>
    <col min="6654" max="6654" width="13.42578125" style="43" customWidth="1"/>
    <col min="6655" max="6658" width="9.140625" style="43"/>
    <col min="6659" max="6659" width="15.28515625" style="43" customWidth="1"/>
    <col min="6660" max="6660" width="9.28515625" style="43" bestFit="1" customWidth="1"/>
    <col min="6661" max="6661" width="9.140625" style="43"/>
    <col min="6662" max="6662" width="12.7109375" style="43" customWidth="1"/>
    <col min="6663" max="6901" width="9.140625" style="43"/>
    <col min="6902" max="6902" width="15.42578125" style="43" customWidth="1"/>
    <col min="6903" max="6903" width="14.42578125" style="43" customWidth="1"/>
    <col min="6904" max="6905" width="11" style="43" customWidth="1"/>
    <col min="6906" max="6906" width="15" style="43" customWidth="1"/>
    <col min="6907" max="6907" width="11" style="43" customWidth="1"/>
    <col min="6908" max="6908" width="12.7109375" style="43" customWidth="1"/>
    <col min="6909" max="6909" width="12.85546875" style="43" customWidth="1"/>
    <col min="6910" max="6910" width="13.42578125" style="43" customWidth="1"/>
    <col min="6911" max="6914" width="9.140625" style="43"/>
    <col min="6915" max="6915" width="15.28515625" style="43" customWidth="1"/>
    <col min="6916" max="6916" width="9.28515625" style="43" bestFit="1" customWidth="1"/>
    <col min="6917" max="6917" width="9.140625" style="43"/>
    <col min="6918" max="6918" width="12.7109375" style="43" customWidth="1"/>
    <col min="6919" max="7157" width="9.140625" style="43"/>
    <col min="7158" max="7158" width="15.42578125" style="43" customWidth="1"/>
    <col min="7159" max="7159" width="14.42578125" style="43" customWidth="1"/>
    <col min="7160" max="7161" width="11" style="43" customWidth="1"/>
    <col min="7162" max="7162" width="15" style="43" customWidth="1"/>
    <col min="7163" max="7163" width="11" style="43" customWidth="1"/>
    <col min="7164" max="7164" width="12.7109375" style="43" customWidth="1"/>
    <col min="7165" max="7165" width="12.85546875" style="43" customWidth="1"/>
    <col min="7166" max="7166" width="13.42578125" style="43" customWidth="1"/>
    <col min="7167" max="7170" width="9.140625" style="43"/>
    <col min="7171" max="7171" width="15.28515625" style="43" customWidth="1"/>
    <col min="7172" max="7172" width="9.28515625" style="43" bestFit="1" customWidth="1"/>
    <col min="7173" max="7173" width="9.140625" style="43"/>
    <col min="7174" max="7174" width="12.7109375" style="43" customWidth="1"/>
    <col min="7175" max="7413" width="9.140625" style="43"/>
    <col min="7414" max="7414" width="15.42578125" style="43" customWidth="1"/>
    <col min="7415" max="7415" width="14.42578125" style="43" customWidth="1"/>
    <col min="7416" max="7417" width="11" style="43" customWidth="1"/>
    <col min="7418" max="7418" width="15" style="43" customWidth="1"/>
    <col min="7419" max="7419" width="11" style="43" customWidth="1"/>
    <col min="7420" max="7420" width="12.7109375" style="43" customWidth="1"/>
    <col min="7421" max="7421" width="12.85546875" style="43" customWidth="1"/>
    <col min="7422" max="7422" width="13.42578125" style="43" customWidth="1"/>
    <col min="7423" max="7426" width="9.140625" style="43"/>
    <col min="7427" max="7427" width="15.28515625" style="43" customWidth="1"/>
    <col min="7428" max="7428" width="9.28515625" style="43" bestFit="1" customWidth="1"/>
    <col min="7429" max="7429" width="9.140625" style="43"/>
    <col min="7430" max="7430" width="12.7109375" style="43" customWidth="1"/>
    <col min="7431" max="7669" width="9.140625" style="43"/>
    <col min="7670" max="7670" width="15.42578125" style="43" customWidth="1"/>
    <col min="7671" max="7671" width="14.42578125" style="43" customWidth="1"/>
    <col min="7672" max="7673" width="11" style="43" customWidth="1"/>
    <col min="7674" max="7674" width="15" style="43" customWidth="1"/>
    <col min="7675" max="7675" width="11" style="43" customWidth="1"/>
    <col min="7676" max="7676" width="12.7109375" style="43" customWidth="1"/>
    <col min="7677" max="7677" width="12.85546875" style="43" customWidth="1"/>
    <col min="7678" max="7678" width="13.42578125" style="43" customWidth="1"/>
    <col min="7679" max="7682" width="9.140625" style="43"/>
    <col min="7683" max="7683" width="15.28515625" style="43" customWidth="1"/>
    <col min="7684" max="7684" width="9.28515625" style="43" bestFit="1" customWidth="1"/>
    <col min="7685" max="7685" width="9.140625" style="43"/>
    <col min="7686" max="7686" width="12.7109375" style="43" customWidth="1"/>
    <col min="7687" max="7925" width="9.140625" style="43"/>
    <col min="7926" max="7926" width="15.42578125" style="43" customWidth="1"/>
    <col min="7927" max="7927" width="14.42578125" style="43" customWidth="1"/>
    <col min="7928" max="7929" width="11" style="43" customWidth="1"/>
    <col min="7930" max="7930" width="15" style="43" customWidth="1"/>
    <col min="7931" max="7931" width="11" style="43" customWidth="1"/>
    <col min="7932" max="7932" width="12.7109375" style="43" customWidth="1"/>
    <col min="7933" max="7933" width="12.85546875" style="43" customWidth="1"/>
    <col min="7934" max="7934" width="13.42578125" style="43" customWidth="1"/>
    <col min="7935" max="7938" width="9.140625" style="43"/>
    <col min="7939" max="7939" width="15.28515625" style="43" customWidth="1"/>
    <col min="7940" max="7940" width="9.28515625" style="43" bestFit="1" customWidth="1"/>
    <col min="7941" max="7941" width="9.140625" style="43"/>
    <col min="7942" max="7942" width="12.7109375" style="43" customWidth="1"/>
    <col min="7943" max="8181" width="9.140625" style="43"/>
    <col min="8182" max="8182" width="15.42578125" style="43" customWidth="1"/>
    <col min="8183" max="8183" width="14.42578125" style="43" customWidth="1"/>
    <col min="8184" max="8185" width="11" style="43" customWidth="1"/>
    <col min="8186" max="8186" width="15" style="43" customWidth="1"/>
    <col min="8187" max="8187" width="11" style="43" customWidth="1"/>
    <col min="8188" max="8188" width="12.7109375" style="43" customWidth="1"/>
    <col min="8189" max="8189" width="12.85546875" style="43" customWidth="1"/>
    <col min="8190" max="8190" width="13.42578125" style="43" customWidth="1"/>
    <col min="8191" max="8194" width="9.140625" style="43"/>
    <col min="8195" max="8195" width="15.28515625" style="43" customWidth="1"/>
    <col min="8196" max="8196" width="9.28515625" style="43" bestFit="1" customWidth="1"/>
    <col min="8197" max="8197" width="9.140625" style="43"/>
    <col min="8198" max="8198" width="12.7109375" style="43" customWidth="1"/>
    <col min="8199" max="8437" width="9.140625" style="43"/>
    <col min="8438" max="8438" width="15.42578125" style="43" customWidth="1"/>
    <col min="8439" max="8439" width="14.42578125" style="43" customWidth="1"/>
    <col min="8440" max="8441" width="11" style="43" customWidth="1"/>
    <col min="8442" max="8442" width="15" style="43" customWidth="1"/>
    <col min="8443" max="8443" width="11" style="43" customWidth="1"/>
    <col min="8444" max="8444" width="12.7109375" style="43" customWidth="1"/>
    <col min="8445" max="8445" width="12.85546875" style="43" customWidth="1"/>
    <col min="8446" max="8446" width="13.42578125" style="43" customWidth="1"/>
    <col min="8447" max="8450" width="9.140625" style="43"/>
    <col min="8451" max="8451" width="15.28515625" style="43" customWidth="1"/>
    <col min="8452" max="8452" width="9.28515625" style="43" bestFit="1" customWidth="1"/>
    <col min="8453" max="8453" width="9.140625" style="43"/>
    <col min="8454" max="8454" width="12.7109375" style="43" customWidth="1"/>
    <col min="8455" max="8693" width="9.140625" style="43"/>
    <col min="8694" max="8694" width="15.42578125" style="43" customWidth="1"/>
    <col min="8695" max="8695" width="14.42578125" style="43" customWidth="1"/>
    <col min="8696" max="8697" width="11" style="43" customWidth="1"/>
    <col min="8698" max="8698" width="15" style="43" customWidth="1"/>
    <col min="8699" max="8699" width="11" style="43" customWidth="1"/>
    <col min="8700" max="8700" width="12.7109375" style="43" customWidth="1"/>
    <col min="8701" max="8701" width="12.85546875" style="43" customWidth="1"/>
    <col min="8702" max="8702" width="13.42578125" style="43" customWidth="1"/>
    <col min="8703" max="8706" width="9.140625" style="43"/>
    <col min="8707" max="8707" width="15.28515625" style="43" customWidth="1"/>
    <col min="8708" max="8708" width="9.28515625" style="43" bestFit="1" customWidth="1"/>
    <col min="8709" max="8709" width="9.140625" style="43"/>
    <col min="8710" max="8710" width="12.7109375" style="43" customWidth="1"/>
    <col min="8711" max="8949" width="9.140625" style="43"/>
    <col min="8950" max="8950" width="15.42578125" style="43" customWidth="1"/>
    <col min="8951" max="8951" width="14.42578125" style="43" customWidth="1"/>
    <col min="8952" max="8953" width="11" style="43" customWidth="1"/>
    <col min="8954" max="8954" width="15" style="43" customWidth="1"/>
    <col min="8955" max="8955" width="11" style="43" customWidth="1"/>
    <col min="8956" max="8956" width="12.7109375" style="43" customWidth="1"/>
    <col min="8957" max="8957" width="12.85546875" style="43" customWidth="1"/>
    <col min="8958" max="8958" width="13.42578125" style="43" customWidth="1"/>
    <col min="8959" max="8962" width="9.140625" style="43"/>
    <col min="8963" max="8963" width="15.28515625" style="43" customWidth="1"/>
    <col min="8964" max="8964" width="9.28515625" style="43" bestFit="1" customWidth="1"/>
    <col min="8965" max="8965" width="9.140625" style="43"/>
    <col min="8966" max="8966" width="12.7109375" style="43" customWidth="1"/>
    <col min="8967" max="9205" width="9.140625" style="43"/>
    <col min="9206" max="9206" width="15.42578125" style="43" customWidth="1"/>
    <col min="9207" max="9207" width="14.42578125" style="43" customWidth="1"/>
    <col min="9208" max="9209" width="11" style="43" customWidth="1"/>
    <col min="9210" max="9210" width="15" style="43" customWidth="1"/>
    <col min="9211" max="9211" width="11" style="43" customWidth="1"/>
    <col min="9212" max="9212" width="12.7109375" style="43" customWidth="1"/>
    <col min="9213" max="9213" width="12.85546875" style="43" customWidth="1"/>
    <col min="9214" max="9214" width="13.42578125" style="43" customWidth="1"/>
    <col min="9215" max="9218" width="9.140625" style="43"/>
    <col min="9219" max="9219" width="15.28515625" style="43" customWidth="1"/>
    <col min="9220" max="9220" width="9.28515625" style="43" bestFit="1" customWidth="1"/>
    <col min="9221" max="9221" width="9.140625" style="43"/>
    <col min="9222" max="9222" width="12.7109375" style="43" customWidth="1"/>
    <col min="9223" max="9461" width="9.140625" style="43"/>
    <col min="9462" max="9462" width="15.42578125" style="43" customWidth="1"/>
    <col min="9463" max="9463" width="14.42578125" style="43" customWidth="1"/>
    <col min="9464" max="9465" width="11" style="43" customWidth="1"/>
    <col min="9466" max="9466" width="15" style="43" customWidth="1"/>
    <col min="9467" max="9467" width="11" style="43" customWidth="1"/>
    <col min="9468" max="9468" width="12.7109375" style="43" customWidth="1"/>
    <col min="9469" max="9469" width="12.85546875" style="43" customWidth="1"/>
    <col min="9470" max="9470" width="13.42578125" style="43" customWidth="1"/>
    <col min="9471" max="9474" width="9.140625" style="43"/>
    <col min="9475" max="9475" width="15.28515625" style="43" customWidth="1"/>
    <col min="9476" max="9476" width="9.28515625" style="43" bestFit="1" customWidth="1"/>
    <col min="9477" max="9477" width="9.140625" style="43"/>
    <col min="9478" max="9478" width="12.7109375" style="43" customWidth="1"/>
    <col min="9479" max="9717" width="9.140625" style="43"/>
    <col min="9718" max="9718" width="15.42578125" style="43" customWidth="1"/>
    <col min="9719" max="9719" width="14.42578125" style="43" customWidth="1"/>
    <col min="9720" max="9721" width="11" style="43" customWidth="1"/>
    <col min="9722" max="9722" width="15" style="43" customWidth="1"/>
    <col min="9723" max="9723" width="11" style="43" customWidth="1"/>
    <col min="9724" max="9724" width="12.7109375" style="43" customWidth="1"/>
    <col min="9725" max="9725" width="12.85546875" style="43" customWidth="1"/>
    <col min="9726" max="9726" width="13.42578125" style="43" customWidth="1"/>
    <col min="9727" max="9730" width="9.140625" style="43"/>
    <col min="9731" max="9731" width="15.28515625" style="43" customWidth="1"/>
    <col min="9732" max="9732" width="9.28515625" style="43" bestFit="1" customWidth="1"/>
    <col min="9733" max="9733" width="9.140625" style="43"/>
    <col min="9734" max="9734" width="12.7109375" style="43" customWidth="1"/>
    <col min="9735" max="9973" width="9.140625" style="43"/>
    <col min="9974" max="9974" width="15.42578125" style="43" customWidth="1"/>
    <col min="9975" max="9975" width="14.42578125" style="43" customWidth="1"/>
    <col min="9976" max="9977" width="11" style="43" customWidth="1"/>
    <col min="9978" max="9978" width="15" style="43" customWidth="1"/>
    <col min="9979" max="9979" width="11" style="43" customWidth="1"/>
    <col min="9980" max="9980" width="12.7109375" style="43" customWidth="1"/>
    <col min="9981" max="9981" width="12.85546875" style="43" customWidth="1"/>
    <col min="9982" max="9982" width="13.42578125" style="43" customWidth="1"/>
    <col min="9983" max="9986" width="9.140625" style="43"/>
    <col min="9987" max="9987" width="15.28515625" style="43" customWidth="1"/>
    <col min="9988" max="9988" width="9.28515625" style="43" bestFit="1" customWidth="1"/>
    <col min="9989" max="9989" width="9.140625" style="43"/>
    <col min="9990" max="9990" width="12.7109375" style="43" customWidth="1"/>
    <col min="9991" max="10229" width="9.140625" style="43"/>
    <col min="10230" max="10230" width="15.42578125" style="43" customWidth="1"/>
    <col min="10231" max="10231" width="14.42578125" style="43" customWidth="1"/>
    <col min="10232" max="10233" width="11" style="43" customWidth="1"/>
    <col min="10234" max="10234" width="15" style="43" customWidth="1"/>
    <col min="10235" max="10235" width="11" style="43" customWidth="1"/>
    <col min="10236" max="10236" width="12.7109375" style="43" customWidth="1"/>
    <col min="10237" max="10237" width="12.85546875" style="43" customWidth="1"/>
    <col min="10238" max="10238" width="13.42578125" style="43" customWidth="1"/>
    <col min="10239" max="10242" width="9.140625" style="43"/>
    <col min="10243" max="10243" width="15.28515625" style="43" customWidth="1"/>
    <col min="10244" max="10244" width="9.28515625" style="43" bestFit="1" customWidth="1"/>
    <col min="10245" max="10245" width="9.140625" style="43"/>
    <col min="10246" max="10246" width="12.7109375" style="43" customWidth="1"/>
    <col min="10247" max="10485" width="9.140625" style="43"/>
    <col min="10486" max="10486" width="15.42578125" style="43" customWidth="1"/>
    <col min="10487" max="10487" width="14.42578125" style="43" customWidth="1"/>
    <col min="10488" max="10489" width="11" style="43" customWidth="1"/>
    <col min="10490" max="10490" width="15" style="43" customWidth="1"/>
    <col min="10491" max="10491" width="11" style="43" customWidth="1"/>
    <col min="10492" max="10492" width="12.7109375" style="43" customWidth="1"/>
    <col min="10493" max="10493" width="12.85546875" style="43" customWidth="1"/>
    <col min="10494" max="10494" width="13.42578125" style="43" customWidth="1"/>
    <col min="10495" max="10498" width="9.140625" style="43"/>
    <col min="10499" max="10499" width="15.28515625" style="43" customWidth="1"/>
    <col min="10500" max="10500" width="9.28515625" style="43" bestFit="1" customWidth="1"/>
    <col min="10501" max="10501" width="9.140625" style="43"/>
    <col min="10502" max="10502" width="12.7109375" style="43" customWidth="1"/>
    <col min="10503" max="10741" width="9.140625" style="43"/>
    <col min="10742" max="10742" width="15.42578125" style="43" customWidth="1"/>
    <col min="10743" max="10743" width="14.42578125" style="43" customWidth="1"/>
    <col min="10744" max="10745" width="11" style="43" customWidth="1"/>
    <col min="10746" max="10746" width="15" style="43" customWidth="1"/>
    <col min="10747" max="10747" width="11" style="43" customWidth="1"/>
    <col min="10748" max="10748" width="12.7109375" style="43" customWidth="1"/>
    <col min="10749" max="10749" width="12.85546875" style="43" customWidth="1"/>
    <col min="10750" max="10750" width="13.42578125" style="43" customWidth="1"/>
    <col min="10751" max="10754" width="9.140625" style="43"/>
    <col min="10755" max="10755" width="15.28515625" style="43" customWidth="1"/>
    <col min="10756" max="10756" width="9.28515625" style="43" bestFit="1" customWidth="1"/>
    <col min="10757" max="10757" width="9.140625" style="43"/>
    <col min="10758" max="10758" width="12.7109375" style="43" customWidth="1"/>
    <col min="10759" max="10997" width="9.140625" style="43"/>
    <col min="10998" max="10998" width="15.42578125" style="43" customWidth="1"/>
    <col min="10999" max="10999" width="14.42578125" style="43" customWidth="1"/>
    <col min="11000" max="11001" width="11" style="43" customWidth="1"/>
    <col min="11002" max="11002" width="15" style="43" customWidth="1"/>
    <col min="11003" max="11003" width="11" style="43" customWidth="1"/>
    <col min="11004" max="11004" width="12.7109375" style="43" customWidth="1"/>
    <col min="11005" max="11005" width="12.85546875" style="43" customWidth="1"/>
    <col min="11006" max="11006" width="13.42578125" style="43" customWidth="1"/>
    <col min="11007" max="11010" width="9.140625" style="43"/>
    <col min="11011" max="11011" width="15.28515625" style="43" customWidth="1"/>
    <col min="11012" max="11012" width="9.28515625" style="43" bestFit="1" customWidth="1"/>
    <col min="11013" max="11013" width="9.140625" style="43"/>
    <col min="11014" max="11014" width="12.7109375" style="43" customWidth="1"/>
    <col min="11015" max="11253" width="9.140625" style="43"/>
    <col min="11254" max="11254" width="15.42578125" style="43" customWidth="1"/>
    <col min="11255" max="11255" width="14.42578125" style="43" customWidth="1"/>
    <col min="11256" max="11257" width="11" style="43" customWidth="1"/>
    <col min="11258" max="11258" width="15" style="43" customWidth="1"/>
    <col min="11259" max="11259" width="11" style="43" customWidth="1"/>
    <col min="11260" max="11260" width="12.7109375" style="43" customWidth="1"/>
    <col min="11261" max="11261" width="12.85546875" style="43" customWidth="1"/>
    <col min="11262" max="11262" width="13.42578125" style="43" customWidth="1"/>
    <col min="11263" max="11266" width="9.140625" style="43"/>
    <col min="11267" max="11267" width="15.28515625" style="43" customWidth="1"/>
    <col min="11268" max="11268" width="9.28515625" style="43" bestFit="1" customWidth="1"/>
    <col min="11269" max="11269" width="9.140625" style="43"/>
    <col min="11270" max="11270" width="12.7109375" style="43" customWidth="1"/>
    <col min="11271" max="11509" width="9.140625" style="43"/>
    <col min="11510" max="11510" width="15.42578125" style="43" customWidth="1"/>
    <col min="11511" max="11511" width="14.42578125" style="43" customWidth="1"/>
    <col min="11512" max="11513" width="11" style="43" customWidth="1"/>
    <col min="11514" max="11514" width="15" style="43" customWidth="1"/>
    <col min="11515" max="11515" width="11" style="43" customWidth="1"/>
    <col min="11516" max="11516" width="12.7109375" style="43" customWidth="1"/>
    <col min="11517" max="11517" width="12.85546875" style="43" customWidth="1"/>
    <col min="11518" max="11518" width="13.42578125" style="43" customWidth="1"/>
    <col min="11519" max="11522" width="9.140625" style="43"/>
    <col min="11523" max="11523" width="15.28515625" style="43" customWidth="1"/>
    <col min="11524" max="11524" width="9.28515625" style="43" bestFit="1" customWidth="1"/>
    <col min="11525" max="11525" width="9.140625" style="43"/>
    <col min="11526" max="11526" width="12.7109375" style="43" customWidth="1"/>
    <col min="11527" max="11765" width="9.140625" style="43"/>
    <col min="11766" max="11766" width="15.42578125" style="43" customWidth="1"/>
    <col min="11767" max="11767" width="14.42578125" style="43" customWidth="1"/>
    <col min="11768" max="11769" width="11" style="43" customWidth="1"/>
    <col min="11770" max="11770" width="15" style="43" customWidth="1"/>
    <col min="11771" max="11771" width="11" style="43" customWidth="1"/>
    <col min="11772" max="11772" width="12.7109375" style="43" customWidth="1"/>
    <col min="11773" max="11773" width="12.85546875" style="43" customWidth="1"/>
    <col min="11774" max="11774" width="13.42578125" style="43" customWidth="1"/>
    <col min="11775" max="11778" width="9.140625" style="43"/>
    <col min="11779" max="11779" width="15.28515625" style="43" customWidth="1"/>
    <col min="11780" max="11780" width="9.28515625" style="43" bestFit="1" customWidth="1"/>
    <col min="11781" max="11781" width="9.140625" style="43"/>
    <col min="11782" max="11782" width="12.7109375" style="43" customWidth="1"/>
    <col min="11783" max="12021" width="9.140625" style="43"/>
    <col min="12022" max="12022" width="15.42578125" style="43" customWidth="1"/>
    <col min="12023" max="12023" width="14.42578125" style="43" customWidth="1"/>
    <col min="12024" max="12025" width="11" style="43" customWidth="1"/>
    <col min="12026" max="12026" width="15" style="43" customWidth="1"/>
    <col min="12027" max="12027" width="11" style="43" customWidth="1"/>
    <col min="12028" max="12028" width="12.7109375" style="43" customWidth="1"/>
    <col min="12029" max="12029" width="12.85546875" style="43" customWidth="1"/>
    <col min="12030" max="12030" width="13.42578125" style="43" customWidth="1"/>
    <col min="12031" max="12034" width="9.140625" style="43"/>
    <col min="12035" max="12035" width="15.28515625" style="43" customWidth="1"/>
    <col min="12036" max="12036" width="9.28515625" style="43" bestFit="1" customWidth="1"/>
    <col min="12037" max="12037" width="9.140625" style="43"/>
    <col min="12038" max="12038" width="12.7109375" style="43" customWidth="1"/>
    <col min="12039" max="12277" width="9.140625" style="43"/>
    <col min="12278" max="12278" width="15.42578125" style="43" customWidth="1"/>
    <col min="12279" max="12279" width="14.42578125" style="43" customWidth="1"/>
    <col min="12280" max="12281" width="11" style="43" customWidth="1"/>
    <col min="12282" max="12282" width="15" style="43" customWidth="1"/>
    <col min="12283" max="12283" width="11" style="43" customWidth="1"/>
    <col min="12284" max="12284" width="12.7109375" style="43" customWidth="1"/>
    <col min="12285" max="12285" width="12.85546875" style="43" customWidth="1"/>
    <col min="12286" max="12286" width="13.42578125" style="43" customWidth="1"/>
    <col min="12287" max="12290" width="9.140625" style="43"/>
    <col min="12291" max="12291" width="15.28515625" style="43" customWidth="1"/>
    <col min="12292" max="12292" width="9.28515625" style="43" bestFit="1" customWidth="1"/>
    <col min="12293" max="12293" width="9.140625" style="43"/>
    <col min="12294" max="12294" width="12.7109375" style="43" customWidth="1"/>
    <col min="12295" max="12533" width="9.140625" style="43"/>
    <col min="12534" max="12534" width="15.42578125" style="43" customWidth="1"/>
    <col min="12535" max="12535" width="14.42578125" style="43" customWidth="1"/>
    <col min="12536" max="12537" width="11" style="43" customWidth="1"/>
    <col min="12538" max="12538" width="15" style="43" customWidth="1"/>
    <col min="12539" max="12539" width="11" style="43" customWidth="1"/>
    <col min="12540" max="12540" width="12.7109375" style="43" customWidth="1"/>
    <col min="12541" max="12541" width="12.85546875" style="43" customWidth="1"/>
    <col min="12542" max="12542" width="13.42578125" style="43" customWidth="1"/>
    <col min="12543" max="12546" width="9.140625" style="43"/>
    <col min="12547" max="12547" width="15.28515625" style="43" customWidth="1"/>
    <col min="12548" max="12548" width="9.28515625" style="43" bestFit="1" customWidth="1"/>
    <col min="12549" max="12549" width="9.140625" style="43"/>
    <col min="12550" max="12550" width="12.7109375" style="43" customWidth="1"/>
    <col min="12551" max="12789" width="9.140625" style="43"/>
    <col min="12790" max="12790" width="15.42578125" style="43" customWidth="1"/>
    <col min="12791" max="12791" width="14.42578125" style="43" customWidth="1"/>
    <col min="12792" max="12793" width="11" style="43" customWidth="1"/>
    <col min="12794" max="12794" width="15" style="43" customWidth="1"/>
    <col min="12795" max="12795" width="11" style="43" customWidth="1"/>
    <col min="12796" max="12796" width="12.7109375" style="43" customWidth="1"/>
    <col min="12797" max="12797" width="12.85546875" style="43" customWidth="1"/>
    <col min="12798" max="12798" width="13.42578125" style="43" customWidth="1"/>
    <col min="12799" max="12802" width="9.140625" style="43"/>
    <col min="12803" max="12803" width="15.28515625" style="43" customWidth="1"/>
    <col min="12804" max="12804" width="9.28515625" style="43" bestFit="1" customWidth="1"/>
    <col min="12805" max="12805" width="9.140625" style="43"/>
    <col min="12806" max="12806" width="12.7109375" style="43" customWidth="1"/>
    <col min="12807" max="13045" width="9.140625" style="43"/>
    <col min="13046" max="13046" width="15.42578125" style="43" customWidth="1"/>
    <col min="13047" max="13047" width="14.42578125" style="43" customWidth="1"/>
    <col min="13048" max="13049" width="11" style="43" customWidth="1"/>
    <col min="13050" max="13050" width="15" style="43" customWidth="1"/>
    <col min="13051" max="13051" width="11" style="43" customWidth="1"/>
    <col min="13052" max="13052" width="12.7109375" style="43" customWidth="1"/>
    <col min="13053" max="13053" width="12.85546875" style="43" customWidth="1"/>
    <col min="13054" max="13054" width="13.42578125" style="43" customWidth="1"/>
    <col min="13055" max="13058" width="9.140625" style="43"/>
    <col min="13059" max="13059" width="15.28515625" style="43" customWidth="1"/>
    <col min="13060" max="13060" width="9.28515625" style="43" bestFit="1" customWidth="1"/>
    <col min="13061" max="13061" width="9.140625" style="43"/>
    <col min="13062" max="13062" width="12.7109375" style="43" customWidth="1"/>
    <col min="13063" max="13301" width="9.140625" style="43"/>
    <col min="13302" max="13302" width="15.42578125" style="43" customWidth="1"/>
    <col min="13303" max="13303" width="14.42578125" style="43" customWidth="1"/>
    <col min="13304" max="13305" width="11" style="43" customWidth="1"/>
    <col min="13306" max="13306" width="15" style="43" customWidth="1"/>
    <col min="13307" max="13307" width="11" style="43" customWidth="1"/>
    <col min="13308" max="13308" width="12.7109375" style="43" customWidth="1"/>
    <col min="13309" max="13309" width="12.85546875" style="43" customWidth="1"/>
    <col min="13310" max="13310" width="13.42578125" style="43" customWidth="1"/>
    <col min="13311" max="13314" width="9.140625" style="43"/>
    <col min="13315" max="13315" width="15.28515625" style="43" customWidth="1"/>
    <col min="13316" max="13316" width="9.28515625" style="43" bestFit="1" customWidth="1"/>
    <col min="13317" max="13317" width="9.140625" style="43"/>
    <col min="13318" max="13318" width="12.7109375" style="43" customWidth="1"/>
    <col min="13319" max="13557" width="9.140625" style="43"/>
    <col min="13558" max="13558" width="15.42578125" style="43" customWidth="1"/>
    <col min="13559" max="13559" width="14.42578125" style="43" customWidth="1"/>
    <col min="13560" max="13561" width="11" style="43" customWidth="1"/>
    <col min="13562" max="13562" width="15" style="43" customWidth="1"/>
    <col min="13563" max="13563" width="11" style="43" customWidth="1"/>
    <col min="13564" max="13564" width="12.7109375" style="43" customWidth="1"/>
    <col min="13565" max="13565" width="12.85546875" style="43" customWidth="1"/>
    <col min="13566" max="13566" width="13.42578125" style="43" customWidth="1"/>
    <col min="13567" max="13570" width="9.140625" style="43"/>
    <col min="13571" max="13571" width="15.28515625" style="43" customWidth="1"/>
    <col min="13572" max="13572" width="9.28515625" style="43" bestFit="1" customWidth="1"/>
    <col min="13573" max="13573" width="9.140625" style="43"/>
    <col min="13574" max="13574" width="12.7109375" style="43" customWidth="1"/>
    <col min="13575" max="13813" width="9.140625" style="43"/>
    <col min="13814" max="13814" width="15.42578125" style="43" customWidth="1"/>
    <col min="13815" max="13815" width="14.42578125" style="43" customWidth="1"/>
    <col min="13816" max="13817" width="11" style="43" customWidth="1"/>
    <col min="13818" max="13818" width="15" style="43" customWidth="1"/>
    <col min="13819" max="13819" width="11" style="43" customWidth="1"/>
    <col min="13820" max="13820" width="12.7109375" style="43" customWidth="1"/>
    <col min="13821" max="13821" width="12.85546875" style="43" customWidth="1"/>
    <col min="13822" max="13822" width="13.42578125" style="43" customWidth="1"/>
    <col min="13823" max="13826" width="9.140625" style="43"/>
    <col min="13827" max="13827" width="15.28515625" style="43" customWidth="1"/>
    <col min="13828" max="13828" width="9.28515625" style="43" bestFit="1" customWidth="1"/>
    <col min="13829" max="13829" width="9.140625" style="43"/>
    <col min="13830" max="13830" width="12.7109375" style="43" customWidth="1"/>
    <col min="13831" max="14069" width="9.140625" style="43"/>
    <col min="14070" max="14070" width="15.42578125" style="43" customWidth="1"/>
    <col min="14071" max="14071" width="14.42578125" style="43" customWidth="1"/>
    <col min="14072" max="14073" width="11" style="43" customWidth="1"/>
    <col min="14074" max="14074" width="15" style="43" customWidth="1"/>
    <col min="14075" max="14075" width="11" style="43" customWidth="1"/>
    <col min="14076" max="14076" width="12.7109375" style="43" customWidth="1"/>
    <col min="14077" max="14077" width="12.85546875" style="43" customWidth="1"/>
    <col min="14078" max="14078" width="13.42578125" style="43" customWidth="1"/>
    <col min="14079" max="14082" width="9.140625" style="43"/>
    <col min="14083" max="14083" width="15.28515625" style="43" customWidth="1"/>
    <col min="14084" max="14084" width="9.28515625" style="43" bestFit="1" customWidth="1"/>
    <col min="14085" max="14085" width="9.140625" style="43"/>
    <col min="14086" max="14086" width="12.7109375" style="43" customWidth="1"/>
    <col min="14087" max="14325" width="9.140625" style="43"/>
    <col min="14326" max="14326" width="15.42578125" style="43" customWidth="1"/>
    <col min="14327" max="14327" width="14.42578125" style="43" customWidth="1"/>
    <col min="14328" max="14329" width="11" style="43" customWidth="1"/>
    <col min="14330" max="14330" width="15" style="43" customWidth="1"/>
    <col min="14331" max="14331" width="11" style="43" customWidth="1"/>
    <col min="14332" max="14332" width="12.7109375" style="43" customWidth="1"/>
    <col min="14333" max="14333" width="12.85546875" style="43" customWidth="1"/>
    <col min="14334" max="14334" width="13.42578125" style="43" customWidth="1"/>
    <col min="14335" max="14338" width="9.140625" style="43"/>
    <col min="14339" max="14339" width="15.28515625" style="43" customWidth="1"/>
    <col min="14340" max="14340" width="9.28515625" style="43" bestFit="1" customWidth="1"/>
    <col min="14341" max="14341" width="9.140625" style="43"/>
    <col min="14342" max="14342" width="12.7109375" style="43" customWidth="1"/>
    <col min="14343" max="14581" width="9.140625" style="43"/>
    <col min="14582" max="14582" width="15.42578125" style="43" customWidth="1"/>
    <col min="14583" max="14583" width="14.42578125" style="43" customWidth="1"/>
    <col min="14584" max="14585" width="11" style="43" customWidth="1"/>
    <col min="14586" max="14586" width="15" style="43" customWidth="1"/>
    <col min="14587" max="14587" width="11" style="43" customWidth="1"/>
    <col min="14588" max="14588" width="12.7109375" style="43" customWidth="1"/>
    <col min="14589" max="14589" width="12.85546875" style="43" customWidth="1"/>
    <col min="14590" max="14590" width="13.42578125" style="43" customWidth="1"/>
    <col min="14591" max="14594" width="9.140625" style="43"/>
    <col min="14595" max="14595" width="15.28515625" style="43" customWidth="1"/>
    <col min="14596" max="14596" width="9.28515625" style="43" bestFit="1" customWidth="1"/>
    <col min="14597" max="14597" width="9.140625" style="43"/>
    <col min="14598" max="14598" width="12.7109375" style="43" customWidth="1"/>
    <col min="14599" max="14837" width="9.140625" style="43"/>
    <col min="14838" max="14838" width="15.42578125" style="43" customWidth="1"/>
    <col min="14839" max="14839" width="14.42578125" style="43" customWidth="1"/>
    <col min="14840" max="14841" width="11" style="43" customWidth="1"/>
    <col min="14842" max="14842" width="15" style="43" customWidth="1"/>
    <col min="14843" max="14843" width="11" style="43" customWidth="1"/>
    <col min="14844" max="14844" width="12.7109375" style="43" customWidth="1"/>
    <col min="14845" max="14845" width="12.85546875" style="43" customWidth="1"/>
    <col min="14846" max="14846" width="13.42578125" style="43" customWidth="1"/>
    <col min="14847" max="14850" width="9.140625" style="43"/>
    <col min="14851" max="14851" width="15.28515625" style="43" customWidth="1"/>
    <col min="14852" max="14852" width="9.28515625" style="43" bestFit="1" customWidth="1"/>
    <col min="14853" max="14853" width="9.140625" style="43"/>
    <col min="14854" max="14854" width="12.7109375" style="43" customWidth="1"/>
    <col min="14855" max="15093" width="9.140625" style="43"/>
    <col min="15094" max="15094" width="15.42578125" style="43" customWidth="1"/>
    <col min="15095" max="15095" width="14.42578125" style="43" customWidth="1"/>
    <col min="15096" max="15097" width="11" style="43" customWidth="1"/>
    <col min="15098" max="15098" width="15" style="43" customWidth="1"/>
    <col min="15099" max="15099" width="11" style="43" customWidth="1"/>
    <col min="15100" max="15100" width="12.7109375" style="43" customWidth="1"/>
    <col min="15101" max="15101" width="12.85546875" style="43" customWidth="1"/>
    <col min="15102" max="15102" width="13.42578125" style="43" customWidth="1"/>
    <col min="15103" max="15106" width="9.140625" style="43"/>
    <col min="15107" max="15107" width="15.28515625" style="43" customWidth="1"/>
    <col min="15108" max="15108" width="9.28515625" style="43" bestFit="1" customWidth="1"/>
    <col min="15109" max="15109" width="9.140625" style="43"/>
    <col min="15110" max="15110" width="12.7109375" style="43" customWidth="1"/>
    <col min="15111" max="15349" width="9.140625" style="43"/>
    <col min="15350" max="15350" width="15.42578125" style="43" customWidth="1"/>
    <col min="15351" max="15351" width="14.42578125" style="43" customWidth="1"/>
    <col min="15352" max="15353" width="11" style="43" customWidth="1"/>
    <col min="15354" max="15354" width="15" style="43" customWidth="1"/>
    <col min="15355" max="15355" width="11" style="43" customWidth="1"/>
    <col min="15356" max="15356" width="12.7109375" style="43" customWidth="1"/>
    <col min="15357" max="15357" width="12.85546875" style="43" customWidth="1"/>
    <col min="15358" max="15358" width="13.42578125" style="43" customWidth="1"/>
    <col min="15359" max="15362" width="9.140625" style="43"/>
    <col min="15363" max="15363" width="15.28515625" style="43" customWidth="1"/>
    <col min="15364" max="15364" width="9.28515625" style="43" bestFit="1" customWidth="1"/>
    <col min="15365" max="15365" width="9.140625" style="43"/>
    <col min="15366" max="15366" width="12.7109375" style="43" customWidth="1"/>
    <col min="15367" max="15605" width="9.140625" style="43"/>
    <col min="15606" max="15606" width="15.42578125" style="43" customWidth="1"/>
    <col min="15607" max="15607" width="14.42578125" style="43" customWidth="1"/>
    <col min="15608" max="15609" width="11" style="43" customWidth="1"/>
    <col min="15610" max="15610" width="15" style="43" customWidth="1"/>
    <col min="15611" max="15611" width="11" style="43" customWidth="1"/>
    <col min="15612" max="15612" width="12.7109375" style="43" customWidth="1"/>
    <col min="15613" max="15613" width="12.85546875" style="43" customWidth="1"/>
    <col min="15614" max="15614" width="13.42578125" style="43" customWidth="1"/>
    <col min="15615" max="15618" width="9.140625" style="43"/>
    <col min="15619" max="15619" width="15.28515625" style="43" customWidth="1"/>
    <col min="15620" max="15620" width="9.28515625" style="43" bestFit="1" customWidth="1"/>
    <col min="15621" max="15621" width="9.140625" style="43"/>
    <col min="15622" max="15622" width="12.7109375" style="43" customWidth="1"/>
    <col min="15623" max="15861" width="9.140625" style="43"/>
    <col min="15862" max="15862" width="15.42578125" style="43" customWidth="1"/>
    <col min="15863" max="15863" width="14.42578125" style="43" customWidth="1"/>
    <col min="15864" max="15865" width="11" style="43" customWidth="1"/>
    <col min="15866" max="15866" width="15" style="43" customWidth="1"/>
    <col min="15867" max="15867" width="11" style="43" customWidth="1"/>
    <col min="15868" max="15868" width="12.7109375" style="43" customWidth="1"/>
    <col min="15869" max="15869" width="12.85546875" style="43" customWidth="1"/>
    <col min="15870" max="15870" width="13.42578125" style="43" customWidth="1"/>
    <col min="15871" max="15874" width="9.140625" style="43"/>
    <col min="15875" max="15875" width="15.28515625" style="43" customWidth="1"/>
    <col min="15876" max="15876" width="9.28515625" style="43" bestFit="1" customWidth="1"/>
    <col min="15877" max="15877" width="9.140625" style="43"/>
    <col min="15878" max="15878" width="12.7109375" style="43" customWidth="1"/>
    <col min="15879" max="16117" width="9.140625" style="43"/>
    <col min="16118" max="16118" width="15.42578125" style="43" customWidth="1"/>
    <col min="16119" max="16119" width="14.42578125" style="43" customWidth="1"/>
    <col min="16120" max="16121" width="11" style="43" customWidth="1"/>
    <col min="16122" max="16122" width="15" style="43" customWidth="1"/>
    <col min="16123" max="16123" width="11" style="43" customWidth="1"/>
    <col min="16124" max="16124" width="12.7109375" style="43" customWidth="1"/>
    <col min="16125" max="16125" width="12.85546875" style="43" customWidth="1"/>
    <col min="16126" max="16126" width="13.42578125" style="43" customWidth="1"/>
    <col min="16127" max="16130" width="9.140625" style="43"/>
    <col min="16131" max="16131" width="15.28515625" style="43" customWidth="1"/>
    <col min="16132" max="16132" width="9.28515625" style="43" bestFit="1" customWidth="1"/>
    <col min="16133" max="16133" width="9.140625" style="43"/>
    <col min="16134" max="16134" width="12.7109375" style="43" customWidth="1"/>
    <col min="16135" max="16384" width="9.140625" style="43"/>
  </cols>
  <sheetData>
    <row r="1" spans="1:16" ht="15.75">
      <c r="D1" s="44" t="s">
        <v>247</v>
      </c>
      <c r="E1" s="45"/>
      <c r="F1" s="45"/>
      <c r="G1" s="45"/>
      <c r="H1" s="45"/>
      <c r="I1" s="45"/>
      <c r="J1" s="45"/>
    </row>
    <row r="2" spans="1:16">
      <c r="B2" s="46" t="s">
        <v>248</v>
      </c>
      <c r="C2" s="47">
        <f>COUNT(B13:B73)</f>
        <v>10</v>
      </c>
      <c r="D2" s="48" t="s">
        <v>249</v>
      </c>
      <c r="E2" s="48" t="s">
        <v>250</v>
      </c>
      <c r="F2" s="48" t="s">
        <v>251</v>
      </c>
      <c r="G2" s="48" t="s">
        <v>252</v>
      </c>
      <c r="H2" s="48" t="s">
        <v>253</v>
      </c>
      <c r="I2" s="48" t="s">
        <v>254</v>
      </c>
      <c r="J2" s="48" t="s">
        <v>255</v>
      </c>
      <c r="K2" s="48" t="s">
        <v>256</v>
      </c>
      <c r="L2" s="49" t="s">
        <v>257</v>
      </c>
    </row>
    <row r="3" spans="1:16">
      <c r="B3" s="46" t="s">
        <v>258</v>
      </c>
      <c r="C3" s="47">
        <f>COUNT(B13:H13)</f>
        <v>2</v>
      </c>
      <c r="D3" s="50" t="s">
        <v>8</v>
      </c>
      <c r="E3" s="51">
        <f>C3-1</f>
        <v>1</v>
      </c>
      <c r="F3" s="51">
        <f>(SUMSQ(B74:H74)/C2)-C6</f>
        <v>1408212.4499999881</v>
      </c>
      <c r="G3" s="51">
        <f>F3/E3</f>
        <v>1408212.4499999881</v>
      </c>
      <c r="H3" s="51">
        <f>G3/G5</f>
        <v>3.9835501715265447</v>
      </c>
      <c r="I3" s="52">
        <f>FINV(0.05,E3,E$5)</f>
        <v>5.1173550082759807</v>
      </c>
      <c r="J3" s="53" t="str">
        <f>IF(H3&gt;K3,"**",IF(H3&gt;I3,"*","NS"))</f>
        <v>NS</v>
      </c>
      <c r="K3" s="52">
        <f>FINV(0.01,E3,E$5)</f>
        <v>10.561431044375357</v>
      </c>
      <c r="L3" s="43">
        <f>FDIST(H3,E3,E$5)</f>
        <v>7.7062530691405826E-2</v>
      </c>
    </row>
    <row r="4" spans="1:16">
      <c r="B4" s="46" t="s">
        <v>259</v>
      </c>
      <c r="C4" s="54">
        <f>I74</f>
        <v>52019</v>
      </c>
      <c r="D4" s="50" t="s">
        <v>242</v>
      </c>
      <c r="E4" s="51">
        <f>C2-1</f>
        <v>9</v>
      </c>
      <c r="F4" s="51">
        <f>(SUMSQ(I13:I73)/C3)-C6</f>
        <v>1351946.4499999881</v>
      </c>
      <c r="G4" s="51">
        <f>F4/E4</f>
        <v>150216.2722222209</v>
      </c>
      <c r="H4" s="51">
        <f>G4/G5</f>
        <v>0.42493166210603467</v>
      </c>
      <c r="I4" s="52">
        <f>FINV(0.05,E4,E$5)</f>
        <v>3.1788931045809843</v>
      </c>
      <c r="J4" s="53" t="str">
        <f>IF(H4&gt;K4,"**",IF(H4&gt;I4,"*","NS"))</f>
        <v>NS</v>
      </c>
      <c r="K4" s="52">
        <f>FINV(0.01,E4,E$5)</f>
        <v>5.3511288613083359</v>
      </c>
      <c r="L4" s="55">
        <f>FDIST(H4,E4,E$5)</f>
        <v>0.89081374332866559</v>
      </c>
    </row>
    <row r="5" spans="1:16">
      <c r="B5" s="46" t="s">
        <v>260</v>
      </c>
      <c r="C5" s="54">
        <f>I74/(C2*C3)</f>
        <v>2600.9499999999998</v>
      </c>
      <c r="D5" s="50" t="s">
        <v>261</v>
      </c>
      <c r="E5" s="51">
        <f>E4*E3</f>
        <v>9</v>
      </c>
      <c r="F5" s="51">
        <f>F6-F4-F3</f>
        <v>3181562.0500000119</v>
      </c>
      <c r="G5" s="52">
        <f>F5/E5</f>
        <v>353506.89444444579</v>
      </c>
      <c r="H5" s="51"/>
      <c r="I5" s="51"/>
      <c r="J5" s="53"/>
    </row>
    <row r="6" spans="1:16">
      <c r="B6" s="46" t="s">
        <v>262</v>
      </c>
      <c r="C6" s="54">
        <f>POWER(I74,2)/(C2*C3)</f>
        <v>135298818.05000001</v>
      </c>
      <c r="D6" s="48" t="s">
        <v>263</v>
      </c>
      <c r="E6" s="56">
        <f>C2*C3-1</f>
        <v>19</v>
      </c>
      <c r="F6" s="56">
        <f>SUMSQ(B13:H73)-C6</f>
        <v>5941720.9499999881</v>
      </c>
      <c r="G6" s="56"/>
      <c r="H6" s="56"/>
      <c r="I6" s="56"/>
      <c r="J6" s="53"/>
    </row>
    <row r="7" spans="1:16" s="57" customFormat="1">
      <c r="C7" s="58"/>
      <c r="D7" s="59" t="s">
        <v>264</v>
      </c>
      <c r="E7" s="60"/>
      <c r="F7" s="60">
        <f>SQRT(G5)</f>
        <v>594.56445777093484</v>
      </c>
      <c r="G7" s="61"/>
      <c r="H7" s="61"/>
      <c r="I7" s="61"/>
    </row>
    <row r="8" spans="1:16">
      <c r="D8" s="139" t="s">
        <v>265</v>
      </c>
      <c r="E8" s="139"/>
      <c r="F8" s="62">
        <f>SQRT((G5)/C3)</f>
        <v>420.42055994233073</v>
      </c>
      <c r="I8" s="63"/>
    </row>
    <row r="9" spans="1:16">
      <c r="D9" s="139" t="s">
        <v>266</v>
      </c>
      <c r="E9" s="139"/>
      <c r="F9" s="62">
        <f>TINV(0.05,E5)*F8*SQRT(2)</f>
        <v>1344.9982441421155</v>
      </c>
      <c r="G9" s="43" t="s">
        <v>267</v>
      </c>
      <c r="H9" s="62">
        <f>TINV(0.01,E5)*F8*SQRT(2)</f>
        <v>1932.2367063551746</v>
      </c>
    </row>
    <row r="10" spans="1:16">
      <c r="D10" s="139" t="s">
        <v>268</v>
      </c>
      <c r="E10" s="139"/>
      <c r="F10" s="62">
        <f>SQRT(G5)/C5*100</f>
        <v>22.859511246695817</v>
      </c>
    </row>
    <row r="11" spans="1:16">
      <c r="D11" s="53"/>
      <c r="E11" s="64"/>
      <c r="O11" s="65" t="s">
        <v>260</v>
      </c>
      <c r="P11" s="66">
        <f>C5</f>
        <v>2600.9499999999998</v>
      </c>
    </row>
    <row r="12" spans="1:16">
      <c r="A12" s="67" t="s">
        <v>242</v>
      </c>
      <c r="B12" s="67" t="s">
        <v>64</v>
      </c>
      <c r="C12" s="67" t="s">
        <v>65</v>
      </c>
      <c r="D12" s="67" t="s">
        <v>269</v>
      </c>
      <c r="E12" s="67">
        <v>4</v>
      </c>
      <c r="F12" s="67">
        <v>5</v>
      </c>
      <c r="G12" s="67">
        <v>6</v>
      </c>
      <c r="H12" s="67">
        <v>8</v>
      </c>
      <c r="I12" s="67" t="s">
        <v>270</v>
      </c>
      <c r="J12" s="67" t="s">
        <v>260</v>
      </c>
      <c r="K12" s="67" t="s">
        <v>271</v>
      </c>
      <c r="L12" s="43" t="s">
        <v>318</v>
      </c>
      <c r="O12" s="68" t="s">
        <v>264</v>
      </c>
      <c r="P12" s="69">
        <f>SQRT(G5)</f>
        <v>594.56445777093484</v>
      </c>
    </row>
    <row r="13" spans="1:16" ht="15">
      <c r="A13" s="35" t="s">
        <v>227</v>
      </c>
      <c r="B13" s="36">
        <v>2159</v>
      </c>
      <c r="C13" s="36">
        <v>2788</v>
      </c>
      <c r="D13" s="70"/>
      <c r="E13" s="71"/>
      <c r="F13" s="71"/>
      <c r="G13" s="71"/>
      <c r="H13" s="71"/>
      <c r="I13" s="72">
        <f t="shared" ref="I13:I28" si="0">SUM(B13:H13)</f>
        <v>4947</v>
      </c>
      <c r="J13" s="73">
        <f t="shared" ref="J13:J73" si="1">AVERAGE(B13:H13)</f>
        <v>2473.5</v>
      </c>
      <c r="K13" s="56">
        <f t="shared" ref="K13:K73" si="2">STDEV(B13:D13)/SQRT(C$3)</f>
        <v>314.5</v>
      </c>
      <c r="L13" s="43">
        <f>J13/8*0.01</f>
        <v>3.0918749999999999</v>
      </c>
      <c r="O13" s="68" t="s">
        <v>272</v>
      </c>
      <c r="P13" s="69">
        <f>F7/C5*100</f>
        <v>22.859511246695817</v>
      </c>
    </row>
    <row r="14" spans="1:16" ht="15">
      <c r="A14" s="35" t="s">
        <v>230</v>
      </c>
      <c r="B14" s="36">
        <v>2018</v>
      </c>
      <c r="C14" s="36">
        <v>3349</v>
      </c>
      <c r="D14" s="70"/>
      <c r="E14" s="71"/>
      <c r="F14" s="71"/>
      <c r="G14" s="71"/>
      <c r="H14" s="71"/>
      <c r="I14" s="72">
        <f t="shared" si="0"/>
        <v>5367</v>
      </c>
      <c r="J14" s="73">
        <f t="shared" si="1"/>
        <v>2683.5</v>
      </c>
      <c r="K14" s="56">
        <f t="shared" si="2"/>
        <v>665.49999999999989</v>
      </c>
      <c r="L14" s="43">
        <f t="shared" ref="L14:L22" si="3">J14/8*0.01</f>
        <v>3.3543750000000001</v>
      </c>
      <c r="O14" s="68" t="s">
        <v>273</v>
      </c>
      <c r="P14" s="69">
        <f>F7/SQRT(C3)</f>
        <v>420.42055994233067</v>
      </c>
    </row>
    <row r="15" spans="1:16" ht="15">
      <c r="A15" s="35" t="s">
        <v>232</v>
      </c>
      <c r="B15" s="36">
        <v>2172</v>
      </c>
      <c r="C15" s="36">
        <v>3332</v>
      </c>
      <c r="D15" s="70"/>
      <c r="E15" s="71"/>
      <c r="F15" s="71"/>
      <c r="G15" s="71"/>
      <c r="H15" s="71"/>
      <c r="I15" s="72">
        <f t="shared" si="0"/>
        <v>5504</v>
      </c>
      <c r="J15" s="73">
        <f t="shared" si="1"/>
        <v>2752</v>
      </c>
      <c r="K15" s="56">
        <f t="shared" si="2"/>
        <v>580</v>
      </c>
      <c r="L15" s="43">
        <f t="shared" si="3"/>
        <v>3.44</v>
      </c>
      <c r="O15" s="68" t="s">
        <v>274</v>
      </c>
      <c r="P15" s="69">
        <f>F8*SQRT(2)</f>
        <v>594.56445777093495</v>
      </c>
    </row>
    <row r="16" spans="1:16" ht="15">
      <c r="A16" s="35" t="s">
        <v>233</v>
      </c>
      <c r="B16" s="36">
        <v>1989</v>
      </c>
      <c r="C16" s="36">
        <v>2379</v>
      </c>
      <c r="D16" s="70"/>
      <c r="E16" s="71"/>
      <c r="F16" s="71"/>
      <c r="G16" s="71"/>
      <c r="H16" s="71"/>
      <c r="I16" s="72">
        <f t="shared" si="0"/>
        <v>4368</v>
      </c>
      <c r="J16" s="73">
        <f t="shared" si="1"/>
        <v>2184</v>
      </c>
      <c r="K16" s="56">
        <f t="shared" si="2"/>
        <v>195</v>
      </c>
      <c r="L16" s="43">
        <f t="shared" si="3"/>
        <v>2.73</v>
      </c>
      <c r="O16" s="68" t="s">
        <v>275</v>
      </c>
      <c r="P16" s="69">
        <f>TINV(0.05,E5)*F8*SQRT(2)</f>
        <v>1344.9982441421155</v>
      </c>
    </row>
    <row r="17" spans="1:16" ht="15">
      <c r="A17" s="35" t="s">
        <v>234</v>
      </c>
      <c r="B17" s="36">
        <v>2454</v>
      </c>
      <c r="C17" s="36">
        <v>3805</v>
      </c>
      <c r="D17" s="70"/>
      <c r="E17" s="71"/>
      <c r="F17" s="71"/>
      <c r="G17" s="71"/>
      <c r="H17" s="71"/>
      <c r="I17" s="72">
        <f t="shared" si="0"/>
        <v>6259</v>
      </c>
      <c r="J17" s="73">
        <f t="shared" si="1"/>
        <v>3129.5</v>
      </c>
      <c r="K17" s="56">
        <f t="shared" si="2"/>
        <v>675.49999999999989</v>
      </c>
      <c r="L17" s="43">
        <f t="shared" si="3"/>
        <v>3.9118750000000002</v>
      </c>
      <c r="O17" s="68" t="s">
        <v>276</v>
      </c>
      <c r="P17" s="69">
        <f>TINV(0.01,E5)*F8*SQRT(2)</f>
        <v>1932.2367063551746</v>
      </c>
    </row>
    <row r="18" spans="1:16" ht="15">
      <c r="A18" s="35" t="s">
        <v>235</v>
      </c>
      <c r="B18" s="36">
        <v>2627</v>
      </c>
      <c r="C18" s="36">
        <v>3072</v>
      </c>
      <c r="D18" s="70"/>
      <c r="E18" s="71"/>
      <c r="F18" s="71"/>
      <c r="G18" s="71"/>
      <c r="H18" s="71"/>
      <c r="I18" s="72">
        <f t="shared" si="0"/>
        <v>5699</v>
      </c>
      <c r="J18" s="73">
        <f t="shared" si="1"/>
        <v>2849.5</v>
      </c>
      <c r="K18" s="56">
        <f t="shared" si="2"/>
        <v>222.49999999999997</v>
      </c>
      <c r="L18" s="43">
        <f t="shared" si="3"/>
        <v>3.5618750000000001</v>
      </c>
      <c r="O18" s="68" t="s">
        <v>277</v>
      </c>
      <c r="P18" s="69">
        <f>(G4-G5)/C3</f>
        <v>-101645.31111111245</v>
      </c>
    </row>
    <row r="19" spans="1:16" ht="15">
      <c r="A19" s="35" t="s">
        <v>229</v>
      </c>
      <c r="B19" s="36">
        <v>1888</v>
      </c>
      <c r="C19" s="36">
        <v>3126</v>
      </c>
      <c r="D19" s="70"/>
      <c r="E19" s="71"/>
      <c r="F19" s="71"/>
      <c r="G19" s="71"/>
      <c r="H19" s="71"/>
      <c r="I19" s="72">
        <f t="shared" si="0"/>
        <v>5014</v>
      </c>
      <c r="J19" s="73">
        <f t="shared" si="1"/>
        <v>2507</v>
      </c>
      <c r="K19" s="56">
        <f t="shared" si="2"/>
        <v>619</v>
      </c>
      <c r="L19" s="43">
        <f t="shared" si="3"/>
        <v>3.13375</v>
      </c>
      <c r="O19" s="68" t="s">
        <v>278</v>
      </c>
      <c r="P19" s="69">
        <f>P18+G5</f>
        <v>251861.58333333334</v>
      </c>
    </row>
    <row r="20" spans="1:16" ht="15">
      <c r="A20" s="35" t="s">
        <v>228</v>
      </c>
      <c r="B20" s="36">
        <v>3106</v>
      </c>
      <c r="C20" s="36">
        <v>1720</v>
      </c>
      <c r="D20" s="70"/>
      <c r="E20" s="71"/>
      <c r="F20" s="71"/>
      <c r="G20" s="71"/>
      <c r="H20" s="71"/>
      <c r="I20" s="72">
        <f t="shared" si="0"/>
        <v>4826</v>
      </c>
      <c r="J20" s="73">
        <f t="shared" si="1"/>
        <v>2413</v>
      </c>
      <c r="K20" s="56">
        <f t="shared" si="2"/>
        <v>692.99999999999989</v>
      </c>
      <c r="L20" s="43">
        <f t="shared" si="3"/>
        <v>3.0162499999999999</v>
      </c>
      <c r="O20" s="68" t="s">
        <v>279</v>
      </c>
      <c r="P20" s="69" t="e">
        <f>SQRT(P18)</f>
        <v>#NUM!</v>
      </c>
    </row>
    <row r="21" spans="1:16" ht="15">
      <c r="A21" s="35" t="s">
        <v>231</v>
      </c>
      <c r="B21" s="36">
        <v>2365</v>
      </c>
      <c r="C21" s="36">
        <v>2324</v>
      </c>
      <c r="D21" s="70"/>
      <c r="E21" s="71"/>
      <c r="F21" s="71"/>
      <c r="G21" s="71"/>
      <c r="H21" s="71"/>
      <c r="I21" s="72">
        <f t="shared" si="0"/>
        <v>4689</v>
      </c>
      <c r="J21" s="73">
        <f t="shared" si="1"/>
        <v>2344.5</v>
      </c>
      <c r="K21" s="56">
        <f t="shared" si="2"/>
        <v>20.5</v>
      </c>
      <c r="L21" s="43">
        <f t="shared" si="3"/>
        <v>2.930625</v>
      </c>
      <c r="O21" s="68" t="s">
        <v>280</v>
      </c>
      <c r="P21" s="69">
        <f>SQRT(P19)</f>
        <v>501.85813068369566</v>
      </c>
    </row>
    <row r="22" spans="1:16" ht="15">
      <c r="A22" s="35" t="s">
        <v>201</v>
      </c>
      <c r="B22" s="36">
        <v>2578</v>
      </c>
      <c r="C22" s="36">
        <v>2768</v>
      </c>
      <c r="D22" s="70"/>
      <c r="E22" s="71"/>
      <c r="F22" s="71"/>
      <c r="G22" s="71"/>
      <c r="H22" s="71"/>
      <c r="I22" s="72">
        <f t="shared" si="0"/>
        <v>5346</v>
      </c>
      <c r="J22" s="73">
        <f t="shared" si="1"/>
        <v>2673</v>
      </c>
      <c r="K22" s="56">
        <f t="shared" si="2"/>
        <v>95</v>
      </c>
      <c r="L22" s="43">
        <f t="shared" si="3"/>
        <v>3.3412500000000001</v>
      </c>
      <c r="O22" s="68" t="s">
        <v>281</v>
      </c>
      <c r="P22" s="69">
        <f>G5</f>
        <v>353506.89444444579</v>
      </c>
    </row>
    <row r="23" spans="1:16" ht="15">
      <c r="A23" s="35"/>
      <c r="B23" s="36"/>
      <c r="C23" s="36"/>
      <c r="D23" s="70"/>
      <c r="E23" s="71"/>
      <c r="F23" s="71"/>
      <c r="G23" s="71"/>
      <c r="H23" s="71"/>
      <c r="I23" s="72">
        <f t="shared" si="0"/>
        <v>0</v>
      </c>
      <c r="J23" s="73" t="e">
        <f t="shared" si="1"/>
        <v>#DIV/0!</v>
      </c>
      <c r="K23" s="56" t="e">
        <f t="shared" si="2"/>
        <v>#DIV/0!</v>
      </c>
      <c r="O23" s="68" t="s">
        <v>282</v>
      </c>
      <c r="P23" s="69">
        <f>SQRT(P22)</f>
        <v>594.56445777093484</v>
      </c>
    </row>
    <row r="24" spans="1:16" ht="15">
      <c r="A24" s="35"/>
      <c r="B24" s="36"/>
      <c r="C24" s="36"/>
      <c r="D24" s="70"/>
      <c r="E24" s="71"/>
      <c r="F24" s="71"/>
      <c r="G24" s="71"/>
      <c r="H24" s="71"/>
      <c r="I24" s="72">
        <f t="shared" si="0"/>
        <v>0</v>
      </c>
      <c r="J24" s="73" t="e">
        <f t="shared" si="1"/>
        <v>#DIV/0!</v>
      </c>
      <c r="K24" s="56" t="e">
        <f t="shared" si="2"/>
        <v>#DIV/0!</v>
      </c>
      <c r="O24" s="68" t="s">
        <v>283</v>
      </c>
      <c r="P24" s="69" t="e">
        <f>P20/C5*100</f>
        <v>#NUM!</v>
      </c>
    </row>
    <row r="25" spans="1:16" ht="15">
      <c r="A25" s="35"/>
      <c r="B25" s="36"/>
      <c r="C25" s="70"/>
      <c r="D25" s="70"/>
      <c r="E25" s="71"/>
      <c r="F25" s="71"/>
      <c r="G25" s="71"/>
      <c r="H25" s="71"/>
      <c r="I25" s="72">
        <f t="shared" si="0"/>
        <v>0</v>
      </c>
      <c r="J25" s="73" t="e">
        <f t="shared" si="1"/>
        <v>#DIV/0!</v>
      </c>
      <c r="K25" s="56" t="e">
        <f t="shared" si="2"/>
        <v>#DIV/0!</v>
      </c>
      <c r="O25" s="68" t="s">
        <v>284</v>
      </c>
      <c r="P25" s="69">
        <f>P21/C5*100</f>
        <v>19.295185631546001</v>
      </c>
    </row>
    <row r="26" spans="1:16" ht="15">
      <c r="A26" s="35"/>
      <c r="B26" s="36"/>
      <c r="C26" s="70"/>
      <c r="D26" s="70"/>
      <c r="E26" s="71"/>
      <c r="F26" s="71"/>
      <c r="G26" s="71"/>
      <c r="H26" s="71"/>
      <c r="I26" s="72">
        <f t="shared" si="0"/>
        <v>0</v>
      </c>
      <c r="J26" s="73" t="e">
        <f t="shared" si="1"/>
        <v>#DIV/0!</v>
      </c>
      <c r="K26" s="56" t="e">
        <f t="shared" si="2"/>
        <v>#DIV/0!</v>
      </c>
      <c r="O26" s="68" t="s">
        <v>285</v>
      </c>
      <c r="P26" s="69">
        <f>P23/C5*100</f>
        <v>22.859511246695817</v>
      </c>
    </row>
    <row r="27" spans="1:16" ht="15">
      <c r="A27" s="35"/>
      <c r="B27" s="36"/>
      <c r="C27" s="70"/>
      <c r="D27" s="70"/>
      <c r="E27" s="71"/>
      <c r="F27" s="71"/>
      <c r="G27" s="71"/>
      <c r="H27" s="71"/>
      <c r="I27" s="72">
        <f t="shared" si="0"/>
        <v>0</v>
      </c>
      <c r="J27" s="73" t="e">
        <f t="shared" si="1"/>
        <v>#DIV/0!</v>
      </c>
      <c r="K27" s="56" t="e">
        <f t="shared" si="2"/>
        <v>#DIV/0!</v>
      </c>
      <c r="O27" s="68" t="s">
        <v>286</v>
      </c>
      <c r="P27" s="69">
        <f>P18/P19*100</f>
        <v>-40.35760824094681</v>
      </c>
    </row>
    <row r="28" spans="1:16" ht="15">
      <c r="A28" s="35"/>
      <c r="B28" s="36"/>
      <c r="C28" s="70"/>
      <c r="D28" s="70"/>
      <c r="E28" s="71"/>
      <c r="F28" s="71"/>
      <c r="G28" s="71"/>
      <c r="H28" s="71"/>
      <c r="I28" s="72">
        <f t="shared" si="0"/>
        <v>0</v>
      </c>
      <c r="J28" s="73" t="e">
        <f t="shared" si="1"/>
        <v>#DIV/0!</v>
      </c>
      <c r="K28" s="56" t="e">
        <f t="shared" si="2"/>
        <v>#DIV/0!</v>
      </c>
      <c r="O28" s="68" t="s">
        <v>287</v>
      </c>
      <c r="P28" s="69">
        <f>P18/P21*2.06</f>
        <v>-417.22815291172941</v>
      </c>
    </row>
    <row r="29" spans="1:16" ht="15">
      <c r="A29" s="35"/>
      <c r="B29" s="36"/>
      <c r="C29" s="4"/>
      <c r="D29" s="75"/>
      <c r="E29" s="71"/>
      <c r="F29" s="71"/>
      <c r="G29" s="71"/>
      <c r="H29" s="71"/>
      <c r="I29" s="72">
        <f t="shared" ref="I29:I44" si="4">SUM(B29:H29)</f>
        <v>0</v>
      </c>
      <c r="J29" s="73" t="e">
        <f t="shared" si="1"/>
        <v>#DIV/0!</v>
      </c>
      <c r="K29" s="73" t="e">
        <f t="shared" si="2"/>
        <v>#DIV/0!</v>
      </c>
      <c r="O29" s="76" t="s">
        <v>288</v>
      </c>
      <c r="P29" s="77">
        <f>P28/C5*100</f>
        <v>-16.041375378678154</v>
      </c>
    </row>
    <row r="30" spans="1:16" ht="15">
      <c r="A30" s="35"/>
      <c r="B30" s="36"/>
      <c r="C30" s="4"/>
      <c r="D30" s="75"/>
      <c r="E30" s="71"/>
      <c r="F30" s="71"/>
      <c r="G30" s="71"/>
      <c r="H30" s="71"/>
      <c r="I30" s="72">
        <f t="shared" si="4"/>
        <v>0</v>
      </c>
      <c r="J30" s="73" t="e">
        <f t="shared" si="1"/>
        <v>#DIV/0!</v>
      </c>
      <c r="K30" s="73" t="e">
        <f t="shared" si="2"/>
        <v>#DIV/0!</v>
      </c>
    </row>
    <row r="31" spans="1:16" ht="15">
      <c r="A31" s="35"/>
      <c r="B31" s="36"/>
      <c r="C31" s="4"/>
      <c r="D31" s="75"/>
      <c r="E31" s="71"/>
      <c r="F31" s="71"/>
      <c r="G31" s="71"/>
      <c r="H31" s="71"/>
      <c r="I31" s="72">
        <f t="shared" si="4"/>
        <v>0</v>
      </c>
      <c r="J31" s="73" t="e">
        <f t="shared" si="1"/>
        <v>#DIV/0!</v>
      </c>
      <c r="K31" s="73" t="e">
        <f t="shared" si="2"/>
        <v>#DIV/0!</v>
      </c>
    </row>
    <row r="32" spans="1:16" ht="15">
      <c r="A32" s="35"/>
      <c r="B32" s="36"/>
      <c r="C32" s="4"/>
      <c r="D32" s="75"/>
      <c r="E32" s="71"/>
      <c r="F32" s="71"/>
      <c r="G32" s="71"/>
      <c r="H32" s="71"/>
      <c r="I32" s="72">
        <f t="shared" si="4"/>
        <v>0</v>
      </c>
      <c r="J32" s="73" t="e">
        <f t="shared" si="1"/>
        <v>#DIV/0!</v>
      </c>
      <c r="K32" s="73" t="e">
        <f t="shared" si="2"/>
        <v>#DIV/0!</v>
      </c>
    </row>
    <row r="33" spans="1:11" ht="15">
      <c r="A33" s="35"/>
      <c r="B33" s="36"/>
      <c r="C33" s="4"/>
      <c r="D33" s="75"/>
      <c r="E33" s="71"/>
      <c r="F33" s="71"/>
      <c r="G33" s="71"/>
      <c r="H33" s="71"/>
      <c r="I33" s="72">
        <f t="shared" si="4"/>
        <v>0</v>
      </c>
      <c r="J33" s="73" t="e">
        <f t="shared" si="1"/>
        <v>#DIV/0!</v>
      </c>
      <c r="K33" s="73" t="e">
        <f t="shared" si="2"/>
        <v>#DIV/0!</v>
      </c>
    </row>
    <row r="34" spans="1:11" ht="15">
      <c r="A34" s="35"/>
      <c r="B34" s="36"/>
      <c r="C34" s="4"/>
      <c r="D34" s="75"/>
      <c r="E34" s="71"/>
      <c r="F34" s="71"/>
      <c r="G34" s="71"/>
      <c r="H34" s="71"/>
      <c r="I34" s="72">
        <f t="shared" si="4"/>
        <v>0</v>
      </c>
      <c r="J34" s="73" t="e">
        <f t="shared" si="1"/>
        <v>#DIV/0!</v>
      </c>
      <c r="K34" s="73" t="e">
        <f t="shared" si="2"/>
        <v>#DIV/0!</v>
      </c>
    </row>
    <row r="35" spans="1:11" ht="15">
      <c r="A35" s="35"/>
      <c r="B35" s="36"/>
      <c r="C35" s="75"/>
      <c r="D35" s="75"/>
      <c r="E35" s="71"/>
      <c r="F35" s="71"/>
      <c r="G35" s="71"/>
      <c r="H35" s="71"/>
      <c r="I35" s="72">
        <f t="shared" si="4"/>
        <v>0</v>
      </c>
      <c r="J35" s="73" t="e">
        <f t="shared" si="1"/>
        <v>#DIV/0!</v>
      </c>
      <c r="K35" s="73" t="e">
        <f t="shared" si="2"/>
        <v>#DIV/0!</v>
      </c>
    </row>
    <row r="36" spans="1:11" ht="15">
      <c r="A36" s="35"/>
      <c r="B36" s="36"/>
      <c r="C36" s="75"/>
      <c r="D36" s="75"/>
      <c r="E36" s="71"/>
      <c r="F36" s="71"/>
      <c r="G36" s="71"/>
      <c r="H36" s="71"/>
      <c r="I36" s="72">
        <f t="shared" si="4"/>
        <v>0</v>
      </c>
      <c r="J36" s="73" t="e">
        <f t="shared" si="1"/>
        <v>#DIV/0!</v>
      </c>
      <c r="K36" s="73" t="e">
        <f t="shared" si="2"/>
        <v>#DIV/0!</v>
      </c>
    </row>
    <row r="37" spans="1:11" ht="15">
      <c r="A37" s="74">
        <v>25</v>
      </c>
      <c r="B37" s="1"/>
      <c r="C37" s="78"/>
      <c r="D37" s="78"/>
      <c r="E37" s="71"/>
      <c r="F37" s="71"/>
      <c r="G37" s="71"/>
      <c r="H37" s="71"/>
      <c r="I37" s="72">
        <f t="shared" si="4"/>
        <v>0</v>
      </c>
      <c r="J37" s="73" t="e">
        <f t="shared" si="1"/>
        <v>#DIV/0!</v>
      </c>
      <c r="K37" s="73" t="e">
        <f t="shared" si="2"/>
        <v>#DIV/0!</v>
      </c>
    </row>
    <row r="38" spans="1:11" ht="15">
      <c r="A38" s="74">
        <v>26</v>
      </c>
      <c r="B38" s="1"/>
      <c r="C38" s="78"/>
      <c r="D38" s="78"/>
      <c r="E38" s="71"/>
      <c r="F38" s="71"/>
      <c r="G38" s="71"/>
      <c r="H38" s="71"/>
      <c r="I38" s="72">
        <f t="shared" si="4"/>
        <v>0</v>
      </c>
      <c r="J38" s="73" t="e">
        <f t="shared" si="1"/>
        <v>#DIV/0!</v>
      </c>
      <c r="K38" s="73" t="e">
        <f t="shared" si="2"/>
        <v>#DIV/0!</v>
      </c>
    </row>
    <row r="39" spans="1:11" ht="15">
      <c r="A39" s="74">
        <v>27</v>
      </c>
      <c r="B39" s="1"/>
      <c r="C39" s="78"/>
      <c r="D39" s="78"/>
      <c r="E39" s="71"/>
      <c r="F39" s="71"/>
      <c r="G39" s="71"/>
      <c r="H39" s="71"/>
      <c r="I39" s="72">
        <f t="shared" si="4"/>
        <v>0</v>
      </c>
      <c r="J39" s="73" t="e">
        <f t="shared" si="1"/>
        <v>#DIV/0!</v>
      </c>
      <c r="K39" s="73" t="e">
        <f t="shared" si="2"/>
        <v>#DIV/0!</v>
      </c>
    </row>
    <row r="40" spans="1:11" ht="15">
      <c r="A40" s="74">
        <v>28</v>
      </c>
      <c r="B40" s="1"/>
      <c r="C40" s="78"/>
      <c r="D40" s="78"/>
      <c r="E40" s="71"/>
      <c r="F40" s="71"/>
      <c r="G40" s="71"/>
      <c r="H40" s="71"/>
      <c r="I40" s="72">
        <f t="shared" si="4"/>
        <v>0</v>
      </c>
      <c r="J40" s="73" t="e">
        <f t="shared" si="1"/>
        <v>#DIV/0!</v>
      </c>
      <c r="K40" s="73" t="e">
        <f t="shared" si="2"/>
        <v>#DIV/0!</v>
      </c>
    </row>
    <row r="41" spans="1:11" ht="15">
      <c r="A41" s="74">
        <v>29</v>
      </c>
      <c r="B41" s="1"/>
      <c r="C41" s="78"/>
      <c r="D41" s="78"/>
      <c r="E41" s="71"/>
      <c r="F41" s="71"/>
      <c r="G41" s="71"/>
      <c r="H41" s="71"/>
      <c r="I41" s="72">
        <f t="shared" si="4"/>
        <v>0</v>
      </c>
      <c r="J41" s="73" t="e">
        <f t="shared" si="1"/>
        <v>#DIV/0!</v>
      </c>
      <c r="K41" s="73" t="e">
        <f t="shared" si="2"/>
        <v>#DIV/0!</v>
      </c>
    </row>
    <row r="42" spans="1:11" ht="15">
      <c r="A42" s="74">
        <v>30</v>
      </c>
      <c r="B42" s="1"/>
      <c r="C42" s="78"/>
      <c r="D42" s="78"/>
      <c r="E42" s="71"/>
      <c r="F42" s="71"/>
      <c r="G42" s="71"/>
      <c r="H42" s="71"/>
      <c r="I42" s="72">
        <f t="shared" si="4"/>
        <v>0</v>
      </c>
      <c r="J42" s="73" t="e">
        <f t="shared" si="1"/>
        <v>#DIV/0!</v>
      </c>
      <c r="K42" s="73" t="e">
        <f t="shared" si="2"/>
        <v>#DIV/0!</v>
      </c>
    </row>
    <row r="43" spans="1:11" ht="15">
      <c r="A43" s="74">
        <v>31</v>
      </c>
      <c r="B43" s="1"/>
      <c r="C43" s="78"/>
      <c r="D43" s="78"/>
      <c r="E43" s="71"/>
      <c r="F43" s="71"/>
      <c r="G43" s="71"/>
      <c r="H43" s="71"/>
      <c r="I43" s="72">
        <f t="shared" si="4"/>
        <v>0</v>
      </c>
      <c r="J43" s="73" t="e">
        <f t="shared" si="1"/>
        <v>#DIV/0!</v>
      </c>
      <c r="K43" s="73" t="e">
        <f t="shared" si="2"/>
        <v>#DIV/0!</v>
      </c>
    </row>
    <row r="44" spans="1:11" ht="15">
      <c r="A44" s="74">
        <v>32</v>
      </c>
      <c r="B44" s="1"/>
      <c r="C44" s="78"/>
      <c r="D44" s="78"/>
      <c r="E44" s="71"/>
      <c r="F44" s="71"/>
      <c r="G44" s="71"/>
      <c r="H44" s="71"/>
      <c r="I44" s="72">
        <f t="shared" si="4"/>
        <v>0</v>
      </c>
      <c r="J44" s="73" t="e">
        <f t="shared" si="1"/>
        <v>#DIV/0!</v>
      </c>
      <c r="K44" s="73" t="e">
        <f t="shared" si="2"/>
        <v>#DIV/0!</v>
      </c>
    </row>
    <row r="45" spans="1:11" ht="15">
      <c r="A45" s="74">
        <v>33</v>
      </c>
      <c r="B45" s="1"/>
      <c r="C45" s="78"/>
      <c r="D45" s="78"/>
      <c r="E45" s="71"/>
      <c r="F45" s="71"/>
      <c r="G45" s="71"/>
      <c r="H45" s="71"/>
      <c r="I45" s="72">
        <f t="shared" ref="I45:I73" si="5">SUM(B45:H45)</f>
        <v>0</v>
      </c>
      <c r="J45" s="73" t="e">
        <f t="shared" si="1"/>
        <v>#DIV/0!</v>
      </c>
      <c r="K45" s="73" t="e">
        <f t="shared" si="2"/>
        <v>#DIV/0!</v>
      </c>
    </row>
    <row r="46" spans="1:11" ht="15">
      <c r="A46" s="74">
        <v>34</v>
      </c>
      <c r="B46" s="1"/>
      <c r="C46" s="78"/>
      <c r="D46" s="78"/>
      <c r="E46" s="71"/>
      <c r="F46" s="71"/>
      <c r="G46" s="71"/>
      <c r="H46" s="71"/>
      <c r="I46" s="72">
        <f t="shared" si="5"/>
        <v>0</v>
      </c>
      <c r="J46" s="73" t="e">
        <f t="shared" si="1"/>
        <v>#DIV/0!</v>
      </c>
      <c r="K46" s="73" t="e">
        <f t="shared" si="2"/>
        <v>#DIV/0!</v>
      </c>
    </row>
    <row r="47" spans="1:11" ht="15">
      <c r="A47" s="74">
        <v>35</v>
      </c>
      <c r="B47" s="1"/>
      <c r="C47" s="78"/>
      <c r="D47" s="78"/>
      <c r="E47" s="71"/>
      <c r="F47" s="71"/>
      <c r="G47" s="71"/>
      <c r="H47" s="71"/>
      <c r="I47" s="72">
        <f t="shared" si="5"/>
        <v>0</v>
      </c>
      <c r="J47" s="73" t="e">
        <f t="shared" si="1"/>
        <v>#DIV/0!</v>
      </c>
      <c r="K47" s="73" t="e">
        <f t="shared" si="2"/>
        <v>#DIV/0!</v>
      </c>
    </row>
    <row r="48" spans="1:11" ht="15">
      <c r="A48" s="74">
        <v>36</v>
      </c>
      <c r="B48" s="1"/>
      <c r="C48" s="78"/>
      <c r="D48" s="78"/>
      <c r="E48" s="71"/>
      <c r="F48" s="71"/>
      <c r="G48" s="71"/>
      <c r="H48" s="71"/>
      <c r="I48" s="72">
        <f t="shared" si="5"/>
        <v>0</v>
      </c>
      <c r="J48" s="73" t="e">
        <f t="shared" si="1"/>
        <v>#DIV/0!</v>
      </c>
      <c r="K48" s="73" t="e">
        <f t="shared" si="2"/>
        <v>#DIV/0!</v>
      </c>
    </row>
    <row r="49" spans="1:11" ht="15">
      <c r="A49" s="74">
        <v>37</v>
      </c>
      <c r="B49" s="1"/>
      <c r="C49" s="78"/>
      <c r="D49" s="78"/>
      <c r="E49" s="71"/>
      <c r="F49" s="71"/>
      <c r="G49" s="71"/>
      <c r="H49" s="71"/>
      <c r="I49" s="72">
        <f t="shared" si="5"/>
        <v>0</v>
      </c>
      <c r="J49" s="73" t="e">
        <f t="shared" si="1"/>
        <v>#DIV/0!</v>
      </c>
      <c r="K49" s="73" t="e">
        <f t="shared" si="2"/>
        <v>#DIV/0!</v>
      </c>
    </row>
    <row r="50" spans="1:11" ht="15">
      <c r="A50" s="74">
        <v>38</v>
      </c>
      <c r="B50" s="1"/>
      <c r="C50" s="78"/>
      <c r="D50" s="78"/>
      <c r="E50" s="71"/>
      <c r="F50" s="71"/>
      <c r="G50" s="71"/>
      <c r="H50" s="71"/>
      <c r="I50" s="72">
        <f t="shared" si="5"/>
        <v>0</v>
      </c>
      <c r="J50" s="73" t="e">
        <f t="shared" si="1"/>
        <v>#DIV/0!</v>
      </c>
      <c r="K50" s="73" t="e">
        <f t="shared" si="2"/>
        <v>#DIV/0!</v>
      </c>
    </row>
    <row r="51" spans="1:11" ht="15">
      <c r="A51" s="74">
        <v>39</v>
      </c>
      <c r="B51" s="1"/>
      <c r="C51" s="78"/>
      <c r="D51" s="78"/>
      <c r="E51" s="71"/>
      <c r="F51" s="71"/>
      <c r="G51" s="71"/>
      <c r="H51" s="71"/>
      <c r="I51" s="72">
        <f t="shared" si="5"/>
        <v>0</v>
      </c>
      <c r="J51" s="73" t="e">
        <f t="shared" si="1"/>
        <v>#DIV/0!</v>
      </c>
      <c r="K51" s="73" t="e">
        <f t="shared" si="2"/>
        <v>#DIV/0!</v>
      </c>
    </row>
    <row r="52" spans="1:11" ht="15">
      <c r="A52" s="74">
        <v>40</v>
      </c>
      <c r="B52" s="1"/>
      <c r="C52" s="78"/>
      <c r="D52" s="78"/>
      <c r="E52" s="71"/>
      <c r="F52" s="71"/>
      <c r="G52" s="71"/>
      <c r="H52" s="71"/>
      <c r="I52" s="72">
        <f t="shared" si="5"/>
        <v>0</v>
      </c>
      <c r="J52" s="73" t="e">
        <f t="shared" si="1"/>
        <v>#DIV/0!</v>
      </c>
      <c r="K52" s="73" t="e">
        <f t="shared" si="2"/>
        <v>#DIV/0!</v>
      </c>
    </row>
    <row r="53" spans="1:11" ht="15">
      <c r="A53" s="74">
        <v>41</v>
      </c>
      <c r="B53" s="1"/>
      <c r="C53" s="78"/>
      <c r="D53" s="78"/>
      <c r="E53" s="71"/>
      <c r="F53" s="71"/>
      <c r="G53" s="71"/>
      <c r="H53" s="71"/>
      <c r="I53" s="72">
        <f t="shared" si="5"/>
        <v>0</v>
      </c>
      <c r="J53" s="73" t="e">
        <f t="shared" si="1"/>
        <v>#DIV/0!</v>
      </c>
      <c r="K53" s="73" t="e">
        <f t="shared" si="2"/>
        <v>#DIV/0!</v>
      </c>
    </row>
    <row r="54" spans="1:11" ht="15">
      <c r="A54" s="74">
        <v>42</v>
      </c>
      <c r="B54" s="1"/>
      <c r="C54" s="78"/>
      <c r="D54" s="78"/>
      <c r="E54" s="71"/>
      <c r="F54" s="71"/>
      <c r="G54" s="71"/>
      <c r="H54" s="71"/>
      <c r="I54" s="72">
        <f t="shared" si="5"/>
        <v>0</v>
      </c>
      <c r="J54" s="73" t="e">
        <f t="shared" si="1"/>
        <v>#DIV/0!</v>
      </c>
      <c r="K54" s="73" t="e">
        <f t="shared" si="2"/>
        <v>#DIV/0!</v>
      </c>
    </row>
    <row r="55" spans="1:11" ht="15">
      <c r="A55" s="74">
        <v>43</v>
      </c>
      <c r="B55" s="1"/>
      <c r="C55" s="78"/>
      <c r="D55" s="78"/>
      <c r="E55" s="71"/>
      <c r="F55" s="71"/>
      <c r="G55" s="71"/>
      <c r="H55" s="71"/>
      <c r="I55" s="72">
        <f t="shared" si="5"/>
        <v>0</v>
      </c>
      <c r="J55" s="73" t="e">
        <f t="shared" si="1"/>
        <v>#DIV/0!</v>
      </c>
      <c r="K55" s="73" t="e">
        <f t="shared" si="2"/>
        <v>#DIV/0!</v>
      </c>
    </row>
    <row r="56" spans="1:11" ht="15">
      <c r="A56" s="74">
        <v>44</v>
      </c>
      <c r="B56" s="1"/>
      <c r="C56" s="78"/>
      <c r="D56" s="78"/>
      <c r="E56" s="71"/>
      <c r="F56" s="71"/>
      <c r="G56" s="71"/>
      <c r="H56" s="71"/>
      <c r="I56" s="72">
        <f t="shared" si="5"/>
        <v>0</v>
      </c>
      <c r="J56" s="73" t="e">
        <f t="shared" si="1"/>
        <v>#DIV/0!</v>
      </c>
      <c r="K56" s="73" t="e">
        <f t="shared" si="2"/>
        <v>#DIV/0!</v>
      </c>
    </row>
    <row r="57" spans="1:11" ht="15">
      <c r="A57" s="74">
        <v>45</v>
      </c>
      <c r="B57" s="79"/>
      <c r="C57" s="78"/>
      <c r="D57" s="78"/>
      <c r="E57" s="71"/>
      <c r="F57" s="71"/>
      <c r="G57" s="71"/>
      <c r="H57" s="71"/>
      <c r="I57" s="72">
        <f t="shared" si="5"/>
        <v>0</v>
      </c>
      <c r="J57" s="73" t="e">
        <f t="shared" si="1"/>
        <v>#DIV/0!</v>
      </c>
      <c r="K57" s="73" t="e">
        <f t="shared" si="2"/>
        <v>#DIV/0!</v>
      </c>
    </row>
    <row r="58" spans="1:11" ht="15">
      <c r="A58" s="74">
        <v>46</v>
      </c>
      <c r="B58" s="79"/>
      <c r="C58" s="78"/>
      <c r="D58" s="78"/>
      <c r="E58" s="71"/>
      <c r="F58" s="71"/>
      <c r="G58" s="71"/>
      <c r="H58" s="71"/>
      <c r="I58" s="72">
        <f t="shared" si="5"/>
        <v>0</v>
      </c>
      <c r="J58" s="73" t="e">
        <f t="shared" si="1"/>
        <v>#DIV/0!</v>
      </c>
      <c r="K58" s="73" t="e">
        <f t="shared" si="2"/>
        <v>#DIV/0!</v>
      </c>
    </row>
    <row r="59" spans="1:11" ht="15">
      <c r="A59" s="74">
        <v>47</v>
      </c>
      <c r="B59" s="79"/>
      <c r="C59" s="78"/>
      <c r="D59" s="78"/>
      <c r="E59" s="71"/>
      <c r="F59" s="71"/>
      <c r="G59" s="71"/>
      <c r="H59" s="71"/>
      <c r="I59" s="72">
        <f t="shared" si="5"/>
        <v>0</v>
      </c>
      <c r="J59" s="73" t="e">
        <f t="shared" si="1"/>
        <v>#DIV/0!</v>
      </c>
      <c r="K59" s="73" t="e">
        <f t="shared" si="2"/>
        <v>#DIV/0!</v>
      </c>
    </row>
    <row r="60" spans="1:11" ht="15">
      <c r="A60" s="74">
        <v>48</v>
      </c>
      <c r="B60" s="79"/>
      <c r="C60" s="78"/>
      <c r="D60" s="78"/>
      <c r="E60" s="71"/>
      <c r="F60" s="71"/>
      <c r="G60" s="71"/>
      <c r="H60" s="71"/>
      <c r="I60" s="72">
        <f t="shared" si="5"/>
        <v>0</v>
      </c>
      <c r="J60" s="73" t="e">
        <f t="shared" si="1"/>
        <v>#DIV/0!</v>
      </c>
      <c r="K60" s="73" t="e">
        <f t="shared" si="2"/>
        <v>#DIV/0!</v>
      </c>
    </row>
    <row r="61" spans="1:11" ht="15">
      <c r="A61" s="74">
        <v>49</v>
      </c>
      <c r="B61" s="78"/>
      <c r="C61" s="78"/>
      <c r="D61" s="78"/>
      <c r="E61" s="71"/>
      <c r="F61" s="71"/>
      <c r="G61" s="71"/>
      <c r="H61" s="71"/>
      <c r="I61" s="72">
        <f t="shared" si="5"/>
        <v>0</v>
      </c>
      <c r="J61" s="73" t="e">
        <f t="shared" si="1"/>
        <v>#DIV/0!</v>
      </c>
      <c r="K61" s="73" t="e">
        <f t="shared" si="2"/>
        <v>#DIV/0!</v>
      </c>
    </row>
    <row r="62" spans="1:11" ht="15">
      <c r="A62" s="74">
        <v>50</v>
      </c>
      <c r="B62" s="78"/>
      <c r="C62" s="78"/>
      <c r="D62" s="78"/>
      <c r="E62" s="71"/>
      <c r="F62" s="71"/>
      <c r="G62" s="71"/>
      <c r="H62" s="71"/>
      <c r="I62" s="72">
        <f t="shared" si="5"/>
        <v>0</v>
      </c>
      <c r="J62" s="73" t="e">
        <f t="shared" si="1"/>
        <v>#DIV/0!</v>
      </c>
      <c r="K62" s="73" t="e">
        <f t="shared" si="2"/>
        <v>#DIV/0!</v>
      </c>
    </row>
    <row r="63" spans="1:11" ht="15">
      <c r="A63" s="74">
        <v>51</v>
      </c>
      <c r="B63" s="78"/>
      <c r="C63" s="78"/>
      <c r="D63" s="78"/>
      <c r="E63" s="71"/>
      <c r="F63" s="71"/>
      <c r="G63" s="71"/>
      <c r="H63" s="71"/>
      <c r="I63" s="72">
        <f t="shared" si="5"/>
        <v>0</v>
      </c>
      <c r="J63" s="73" t="e">
        <f t="shared" si="1"/>
        <v>#DIV/0!</v>
      </c>
      <c r="K63" s="73" t="e">
        <f t="shared" si="2"/>
        <v>#DIV/0!</v>
      </c>
    </row>
    <row r="64" spans="1:11" ht="15">
      <c r="A64" s="74">
        <v>52</v>
      </c>
      <c r="B64" s="78"/>
      <c r="C64" s="78"/>
      <c r="D64" s="78"/>
      <c r="E64" s="71"/>
      <c r="F64" s="71"/>
      <c r="G64" s="71"/>
      <c r="H64" s="71"/>
      <c r="I64" s="72">
        <f t="shared" si="5"/>
        <v>0</v>
      </c>
      <c r="J64" s="73" t="e">
        <f t="shared" si="1"/>
        <v>#DIV/0!</v>
      </c>
      <c r="K64" s="73" t="e">
        <f t="shared" si="2"/>
        <v>#DIV/0!</v>
      </c>
    </row>
    <row r="65" spans="1:11" ht="15">
      <c r="A65" s="74">
        <v>53</v>
      </c>
      <c r="B65" s="78"/>
      <c r="C65" s="78"/>
      <c r="D65" s="78"/>
      <c r="E65" s="71"/>
      <c r="F65" s="71"/>
      <c r="G65" s="71"/>
      <c r="H65" s="71"/>
      <c r="I65" s="72">
        <f t="shared" si="5"/>
        <v>0</v>
      </c>
      <c r="J65" s="73" t="e">
        <f t="shared" si="1"/>
        <v>#DIV/0!</v>
      </c>
      <c r="K65" s="73" t="e">
        <f t="shared" si="2"/>
        <v>#DIV/0!</v>
      </c>
    </row>
    <row r="66" spans="1:11" ht="15">
      <c r="A66" s="74">
        <v>54</v>
      </c>
      <c r="B66" s="78"/>
      <c r="C66" s="78"/>
      <c r="D66" s="78"/>
      <c r="E66" s="71"/>
      <c r="F66" s="71"/>
      <c r="G66" s="71"/>
      <c r="H66" s="71"/>
      <c r="I66" s="72">
        <f t="shared" si="5"/>
        <v>0</v>
      </c>
      <c r="J66" s="73" t="e">
        <f t="shared" si="1"/>
        <v>#DIV/0!</v>
      </c>
      <c r="K66" s="73" t="e">
        <f t="shared" si="2"/>
        <v>#DIV/0!</v>
      </c>
    </row>
    <row r="67" spans="1:11" ht="15">
      <c r="A67" s="74">
        <v>55</v>
      </c>
      <c r="B67" s="78"/>
      <c r="C67" s="78"/>
      <c r="D67" s="78"/>
      <c r="E67" s="71"/>
      <c r="F67" s="71"/>
      <c r="G67" s="71"/>
      <c r="H67" s="71"/>
      <c r="I67" s="72">
        <f t="shared" si="5"/>
        <v>0</v>
      </c>
      <c r="J67" s="73" t="e">
        <f t="shared" si="1"/>
        <v>#DIV/0!</v>
      </c>
      <c r="K67" s="73" t="e">
        <f t="shared" si="2"/>
        <v>#DIV/0!</v>
      </c>
    </row>
    <row r="68" spans="1:11" ht="15">
      <c r="A68" s="74">
        <v>56</v>
      </c>
      <c r="B68" s="78"/>
      <c r="C68" s="78"/>
      <c r="D68" s="78"/>
      <c r="E68" s="71"/>
      <c r="F68" s="71"/>
      <c r="G68" s="71"/>
      <c r="H68" s="71"/>
      <c r="I68" s="72">
        <f t="shared" si="5"/>
        <v>0</v>
      </c>
      <c r="J68" s="73" t="e">
        <f t="shared" si="1"/>
        <v>#DIV/0!</v>
      </c>
      <c r="K68" s="73" t="e">
        <f t="shared" si="2"/>
        <v>#DIV/0!</v>
      </c>
    </row>
    <row r="69" spans="1:11" ht="15">
      <c r="A69" s="74">
        <v>57</v>
      </c>
      <c r="B69" s="78"/>
      <c r="C69" s="78"/>
      <c r="D69" s="78"/>
      <c r="E69" s="71"/>
      <c r="F69" s="71"/>
      <c r="G69" s="71"/>
      <c r="H69" s="71"/>
      <c r="I69" s="72">
        <f t="shared" si="5"/>
        <v>0</v>
      </c>
      <c r="J69" s="73" t="e">
        <f t="shared" si="1"/>
        <v>#DIV/0!</v>
      </c>
      <c r="K69" s="73" t="e">
        <f t="shared" si="2"/>
        <v>#DIV/0!</v>
      </c>
    </row>
    <row r="70" spans="1:11" ht="15">
      <c r="A70" s="74">
        <v>58</v>
      </c>
      <c r="B70" s="78"/>
      <c r="C70" s="78"/>
      <c r="D70" s="78"/>
      <c r="E70" s="71"/>
      <c r="F70" s="71"/>
      <c r="G70" s="71"/>
      <c r="H70" s="71"/>
      <c r="I70" s="72">
        <f t="shared" si="5"/>
        <v>0</v>
      </c>
      <c r="J70" s="73" t="e">
        <f t="shared" si="1"/>
        <v>#DIV/0!</v>
      </c>
      <c r="K70" s="73" t="e">
        <f t="shared" si="2"/>
        <v>#DIV/0!</v>
      </c>
    </row>
    <row r="71" spans="1:11" ht="15">
      <c r="A71" s="74">
        <v>59</v>
      </c>
      <c r="B71" s="78"/>
      <c r="C71" s="78"/>
      <c r="D71" s="78"/>
      <c r="E71" s="71"/>
      <c r="F71" s="71"/>
      <c r="G71" s="71"/>
      <c r="H71" s="71"/>
      <c r="I71" s="72">
        <f t="shared" si="5"/>
        <v>0</v>
      </c>
      <c r="J71" s="73" t="e">
        <f t="shared" si="1"/>
        <v>#DIV/0!</v>
      </c>
      <c r="K71" s="73" t="e">
        <f t="shared" si="2"/>
        <v>#DIV/0!</v>
      </c>
    </row>
    <row r="72" spans="1:11" ht="15">
      <c r="A72" s="74">
        <v>60</v>
      </c>
      <c r="B72" s="78"/>
      <c r="C72" s="78"/>
      <c r="D72" s="78"/>
      <c r="E72" s="71"/>
      <c r="F72" s="71"/>
      <c r="G72" s="71"/>
      <c r="H72" s="71"/>
      <c r="I72" s="72">
        <f t="shared" si="5"/>
        <v>0</v>
      </c>
      <c r="J72" s="73" t="e">
        <f t="shared" si="1"/>
        <v>#DIV/0!</v>
      </c>
      <c r="K72" s="73" t="e">
        <f t="shared" si="2"/>
        <v>#DIV/0!</v>
      </c>
    </row>
    <row r="73" spans="1:11" ht="15">
      <c r="A73" s="74">
        <v>61</v>
      </c>
      <c r="B73" s="78"/>
      <c r="C73" s="78"/>
      <c r="D73" s="78"/>
      <c r="E73" s="71"/>
      <c r="F73" s="71"/>
      <c r="G73" s="71"/>
      <c r="H73" s="71"/>
      <c r="I73" s="72">
        <f t="shared" si="5"/>
        <v>0</v>
      </c>
      <c r="J73" s="73" t="e">
        <f t="shared" si="1"/>
        <v>#DIV/0!</v>
      </c>
      <c r="K73" s="73" t="e">
        <f t="shared" si="2"/>
        <v>#DIV/0!</v>
      </c>
    </row>
    <row r="74" spans="1:11">
      <c r="A74" s="80" t="s">
        <v>289</v>
      </c>
      <c r="B74" s="81">
        <f>SUM(B13:B73)</f>
        <v>23356</v>
      </c>
      <c r="C74" s="81">
        <f>SUM(C13:C73)</f>
        <v>28663</v>
      </c>
      <c r="D74" s="81">
        <f>SUM(D13:D73)</f>
        <v>0</v>
      </c>
      <c r="E74" s="81">
        <f t="shared" ref="E74:I74" si="6">SUM(E13:E73)</f>
        <v>0</v>
      </c>
      <c r="F74" s="81">
        <f t="shared" si="6"/>
        <v>0</v>
      </c>
      <c r="G74" s="81">
        <f t="shared" si="6"/>
        <v>0</v>
      </c>
      <c r="H74" s="81">
        <f t="shared" si="6"/>
        <v>0</v>
      </c>
      <c r="I74" s="81">
        <f t="shared" si="6"/>
        <v>52019</v>
      </c>
      <c r="J74" s="62"/>
    </row>
    <row r="75" spans="1:11">
      <c r="B75" s="55">
        <f>AVERAGE(B13:B28)</f>
        <v>2335.6</v>
      </c>
      <c r="C75" s="55">
        <f>AVERAGE(C13:C28)</f>
        <v>2866.3</v>
      </c>
    </row>
    <row r="83" spans="1:5" ht="15">
      <c r="A83" s="82">
        <v>125.26</v>
      </c>
      <c r="B83" s="82">
        <v>46.39</v>
      </c>
      <c r="C83" s="43">
        <f>B83/A83*100</f>
        <v>37.034967268082383</v>
      </c>
      <c r="D83" s="82"/>
      <c r="E83" s="82"/>
    </row>
    <row r="84" spans="1:5" ht="15">
      <c r="A84" s="82">
        <v>113.99000000000001</v>
      </c>
      <c r="B84" s="82">
        <v>42.57</v>
      </c>
      <c r="C84" s="43">
        <f t="shared" ref="C84:C114" si="7">B84/A84*100</f>
        <v>37.345381173787175</v>
      </c>
      <c r="D84" s="82"/>
      <c r="E84" s="82"/>
    </row>
    <row r="85" spans="1:5" ht="15">
      <c r="A85" s="82">
        <v>85.42</v>
      </c>
      <c r="B85" s="82">
        <v>36.97</v>
      </c>
      <c r="C85" s="43">
        <f t="shared" si="7"/>
        <v>43.280262233668928</v>
      </c>
      <c r="D85" s="82"/>
      <c r="E85" s="82"/>
    </row>
    <row r="86" spans="1:5" ht="15">
      <c r="A86" s="82">
        <v>102.96</v>
      </c>
      <c r="B86" s="82">
        <v>36.86</v>
      </c>
      <c r="C86" s="43">
        <f t="shared" si="7"/>
        <v>35.800310800310804</v>
      </c>
      <c r="D86" s="82"/>
      <c r="E86" s="82"/>
    </row>
    <row r="87" spans="1:5" ht="15">
      <c r="A87" s="82">
        <v>98.96</v>
      </c>
      <c r="B87" s="82">
        <v>20.14</v>
      </c>
      <c r="C87" s="43">
        <f t="shared" si="7"/>
        <v>20.351657235246567</v>
      </c>
      <c r="D87" s="82"/>
      <c r="E87" s="82"/>
    </row>
    <row r="88" spans="1:5" ht="15">
      <c r="A88" s="82">
        <v>131.46</v>
      </c>
      <c r="B88" s="82">
        <v>53.62</v>
      </c>
      <c r="C88" s="43">
        <f t="shared" si="7"/>
        <v>40.788072417465379</v>
      </c>
      <c r="D88" s="82"/>
      <c r="E88" s="82"/>
    </row>
    <row r="89" spans="1:5" ht="15">
      <c r="A89" s="82">
        <v>107.49000000000001</v>
      </c>
      <c r="B89" s="82">
        <v>42.65</v>
      </c>
      <c r="C89" s="43">
        <f t="shared" si="7"/>
        <v>39.678109591589909</v>
      </c>
      <c r="D89" s="82"/>
      <c r="E89" s="82"/>
    </row>
    <row r="90" spans="1:5" ht="15">
      <c r="A90" s="82">
        <v>94.33</v>
      </c>
      <c r="B90" s="82">
        <v>39.58</v>
      </c>
      <c r="C90" s="43">
        <f t="shared" si="7"/>
        <v>41.959079826142265</v>
      </c>
      <c r="D90" s="82"/>
      <c r="E90" s="82"/>
    </row>
    <row r="91" spans="1:5" ht="15">
      <c r="A91" s="82">
        <v>78.680000000000007</v>
      </c>
      <c r="B91" s="82">
        <v>30.66</v>
      </c>
      <c r="C91" s="43">
        <f t="shared" si="7"/>
        <v>38.967971530249109</v>
      </c>
      <c r="D91" s="82"/>
      <c r="E91" s="82"/>
    </row>
    <row r="92" spans="1:5" ht="15">
      <c r="A92" s="82">
        <v>103.72</v>
      </c>
      <c r="B92" s="82">
        <v>37.32</v>
      </c>
      <c r="C92" s="43">
        <f t="shared" si="7"/>
        <v>35.98148862321635</v>
      </c>
      <c r="D92" s="82"/>
      <c r="E92" s="82"/>
    </row>
    <row r="93" spans="1:5" ht="15">
      <c r="A93" s="82">
        <v>117.17999999999999</v>
      </c>
      <c r="B93" s="82">
        <v>46.66</v>
      </c>
      <c r="C93" s="43">
        <f t="shared" si="7"/>
        <v>39.81908175456563</v>
      </c>
      <c r="D93" s="82"/>
      <c r="E93" s="82"/>
    </row>
    <row r="94" spans="1:5" ht="15">
      <c r="A94" s="82">
        <v>105</v>
      </c>
      <c r="B94" s="82">
        <v>35.14</v>
      </c>
      <c r="C94" s="43">
        <f t="shared" si="7"/>
        <v>33.466666666666669</v>
      </c>
      <c r="D94" s="82"/>
      <c r="E94" s="82"/>
    </row>
    <row r="95" spans="1:5" ht="15">
      <c r="A95" s="82">
        <v>117.1</v>
      </c>
      <c r="B95" s="82">
        <v>43.66</v>
      </c>
      <c r="C95" s="43">
        <f t="shared" si="7"/>
        <v>37.284372331340734</v>
      </c>
      <c r="D95" s="82"/>
      <c r="E95" s="82"/>
    </row>
    <row r="96" spans="1:5" ht="15">
      <c r="A96" s="82">
        <v>86.84</v>
      </c>
      <c r="B96" s="82">
        <v>30.18</v>
      </c>
      <c r="C96" s="43">
        <f t="shared" si="7"/>
        <v>34.753569783509903</v>
      </c>
      <c r="D96" s="82"/>
      <c r="E96" s="82"/>
    </row>
    <row r="97" spans="1:5" ht="15">
      <c r="A97" s="82">
        <v>97.49</v>
      </c>
      <c r="B97" s="82">
        <v>39.83</v>
      </c>
      <c r="C97" s="43">
        <f t="shared" si="7"/>
        <v>40.855472356139096</v>
      </c>
      <c r="D97" s="82"/>
      <c r="E97" s="82"/>
    </row>
    <row r="98" spans="1:5" ht="15">
      <c r="A98" s="82">
        <v>126.19</v>
      </c>
      <c r="B98" s="82">
        <v>44.46</v>
      </c>
      <c r="C98" s="43">
        <f t="shared" si="7"/>
        <v>35.232585783342579</v>
      </c>
      <c r="D98" s="82"/>
      <c r="E98" s="82"/>
    </row>
    <row r="99" spans="1:5" ht="15">
      <c r="A99" s="82">
        <v>103.38</v>
      </c>
      <c r="B99" s="82">
        <v>40.869999999999997</v>
      </c>
      <c r="C99" s="43">
        <f t="shared" si="7"/>
        <v>39.533758947572061</v>
      </c>
      <c r="D99" s="82"/>
      <c r="E99" s="82"/>
    </row>
    <row r="100" spans="1:5" ht="15">
      <c r="A100" s="82">
        <v>89.34</v>
      </c>
      <c r="B100" s="82">
        <v>34.5</v>
      </c>
      <c r="C100" s="43">
        <f t="shared" si="7"/>
        <v>38.616521155137676</v>
      </c>
      <c r="D100" s="82"/>
      <c r="E100" s="82"/>
    </row>
    <row r="101" spans="1:5" ht="15">
      <c r="A101" s="82">
        <v>104.86</v>
      </c>
      <c r="B101" s="82">
        <v>41.12</v>
      </c>
      <c r="C101" s="43">
        <f t="shared" si="7"/>
        <v>39.214190349036812</v>
      </c>
      <c r="D101" s="82"/>
      <c r="E101" s="82"/>
    </row>
    <row r="102" spans="1:5" ht="15">
      <c r="A102" s="82">
        <v>84.82</v>
      </c>
      <c r="B102" s="82">
        <v>33.299999999999997</v>
      </c>
      <c r="C102" s="43">
        <f t="shared" si="7"/>
        <v>39.259608582881391</v>
      </c>
      <c r="D102" s="82"/>
      <c r="E102" s="82"/>
    </row>
    <row r="103" spans="1:5" ht="15">
      <c r="A103" s="82">
        <v>101.80999999999999</v>
      </c>
      <c r="B103" s="82">
        <v>29.99</v>
      </c>
      <c r="C103" s="43">
        <f t="shared" si="7"/>
        <v>29.456831352519401</v>
      </c>
      <c r="D103" s="82"/>
      <c r="E103" s="82"/>
    </row>
    <row r="104" spans="1:5" ht="15">
      <c r="A104" s="82">
        <v>122.74</v>
      </c>
      <c r="B104" s="82">
        <v>44.15</v>
      </c>
      <c r="C104" s="43">
        <f t="shared" si="7"/>
        <v>35.970343816196838</v>
      </c>
      <c r="D104" s="82"/>
      <c r="E104" s="82"/>
    </row>
    <row r="105" spans="1:5" ht="15">
      <c r="A105" s="82">
        <v>92.31</v>
      </c>
      <c r="B105" s="82">
        <v>42.23</v>
      </c>
      <c r="C105" s="43">
        <f t="shared" si="7"/>
        <v>45.748022966092513</v>
      </c>
      <c r="D105" s="82"/>
      <c r="E105" s="82"/>
    </row>
    <row r="106" spans="1:5" ht="15">
      <c r="A106" s="82">
        <v>83.88</v>
      </c>
      <c r="B106" s="82">
        <v>38.22</v>
      </c>
      <c r="C106" s="43">
        <f t="shared" si="7"/>
        <v>45.565092989985693</v>
      </c>
      <c r="D106" s="82"/>
      <c r="E106" s="82"/>
    </row>
    <row r="107" spans="1:5" ht="15">
      <c r="A107" s="82">
        <v>87.22</v>
      </c>
      <c r="B107" s="82">
        <v>39.15</v>
      </c>
      <c r="C107" s="43">
        <f t="shared" si="7"/>
        <v>44.886493923412061</v>
      </c>
      <c r="D107" s="82"/>
      <c r="E107" s="82"/>
    </row>
    <row r="108" spans="1:5" ht="15">
      <c r="A108" s="82">
        <v>118.73</v>
      </c>
      <c r="B108" s="82">
        <v>41.2</v>
      </c>
      <c r="C108" s="43">
        <f t="shared" si="7"/>
        <v>34.700581150509564</v>
      </c>
      <c r="D108" s="82"/>
      <c r="E108" s="82"/>
    </row>
    <row r="109" spans="1:5" ht="15">
      <c r="A109" s="82">
        <v>96.72</v>
      </c>
      <c r="B109" s="82">
        <v>46.34</v>
      </c>
      <c r="C109" s="43">
        <f t="shared" si="7"/>
        <v>47.911497105045498</v>
      </c>
      <c r="D109" s="82"/>
      <c r="E109" s="82"/>
    </row>
    <row r="110" spans="1:5" ht="15">
      <c r="A110" s="82">
        <v>98.69</v>
      </c>
      <c r="B110" s="82">
        <v>34.950000000000003</v>
      </c>
      <c r="C110" s="43">
        <f t="shared" si="7"/>
        <v>35.413922383220189</v>
      </c>
      <c r="D110" s="82"/>
      <c r="E110" s="82"/>
    </row>
    <row r="111" spans="1:5" ht="15">
      <c r="A111" s="82">
        <v>103.47</v>
      </c>
      <c r="B111" s="82">
        <v>37.200000000000003</v>
      </c>
      <c r="C111" s="43">
        <f t="shared" si="7"/>
        <v>35.952449985503051</v>
      </c>
      <c r="D111" s="82"/>
      <c r="E111" s="82"/>
    </row>
    <row r="112" spans="1:5" ht="15">
      <c r="A112" s="82">
        <v>70.03</v>
      </c>
      <c r="B112" s="82">
        <v>28.57</v>
      </c>
      <c r="C112" s="43">
        <f t="shared" si="7"/>
        <v>40.796801370841067</v>
      </c>
      <c r="D112" s="82"/>
      <c r="E112" s="82"/>
    </row>
    <row r="113" spans="1:5" ht="15">
      <c r="A113" s="82">
        <v>84.85</v>
      </c>
      <c r="B113" s="82">
        <v>34.89</v>
      </c>
      <c r="C113" s="43">
        <f t="shared" si="7"/>
        <v>41.119622863877439</v>
      </c>
      <c r="D113" s="82"/>
      <c r="E113" s="82"/>
    </row>
    <row r="114" spans="1:5" ht="15">
      <c r="A114" s="82">
        <v>144.16999999999999</v>
      </c>
      <c r="B114" s="82">
        <v>47.96</v>
      </c>
      <c r="C114" s="43">
        <f t="shared" si="7"/>
        <v>33.2662828605119</v>
      </c>
      <c r="D114" s="82"/>
      <c r="E114" s="82"/>
    </row>
  </sheetData>
  <protectedRanges>
    <protectedRange sqref="H13:H73" name="values_3"/>
    <protectedRange sqref="E29:G73 F13:G28" name="values_1_1"/>
  </protectedRanges>
  <mergeCells count="3">
    <mergeCell ref="D8:E8"/>
    <mergeCell ref="D9:E9"/>
    <mergeCell ref="D10:E10"/>
  </mergeCells>
  <conditionalFormatting sqref="C25:C28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8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4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4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24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:I2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1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2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67"/>
  <sheetViews>
    <sheetView zoomScale="110" zoomScaleNormal="110" workbookViewId="0">
      <selection activeCell="M5" sqref="M5"/>
    </sheetView>
  </sheetViews>
  <sheetFormatPr defaultRowHeight="15"/>
  <cols>
    <col min="3" max="3" width="17.140625" customWidth="1"/>
    <col min="4" max="4" width="9.85546875" customWidth="1"/>
    <col min="5" max="5" width="9.28515625" customWidth="1"/>
    <col min="8" max="8" width="13.5703125" bestFit="1" customWidth="1"/>
    <col min="9" max="9" width="15.28515625" bestFit="1" customWidth="1"/>
    <col min="11" max="11" width="9.7109375" bestFit="1" customWidth="1"/>
  </cols>
  <sheetData>
    <row r="1" spans="1:11">
      <c r="A1" t="s">
        <v>290</v>
      </c>
      <c r="B1" t="s">
        <v>291</v>
      </c>
      <c r="C1" s="89" t="s">
        <v>303</v>
      </c>
      <c r="D1" s="90" t="s">
        <v>302</v>
      </c>
      <c r="E1" t="s">
        <v>293</v>
      </c>
      <c r="F1" t="s">
        <v>292</v>
      </c>
      <c r="G1" t="s">
        <v>299</v>
      </c>
      <c r="H1" t="s">
        <v>300</v>
      </c>
      <c r="I1" t="s">
        <v>301</v>
      </c>
      <c r="K1" t="s">
        <v>304</v>
      </c>
    </row>
    <row r="2" spans="1:11">
      <c r="A2">
        <v>1</v>
      </c>
      <c r="B2">
        <v>1</v>
      </c>
      <c r="C2" s="89">
        <v>1</v>
      </c>
      <c r="D2" s="90">
        <v>1</v>
      </c>
      <c r="E2" t="s">
        <v>194</v>
      </c>
      <c r="F2" s="89">
        <v>3031</v>
      </c>
      <c r="G2">
        <v>82</v>
      </c>
      <c r="H2">
        <v>100</v>
      </c>
      <c r="I2">
        <v>100</v>
      </c>
      <c r="J2">
        <f>H2-I2</f>
        <v>0</v>
      </c>
      <c r="K2" s="94">
        <f>0.65*5051</f>
        <v>3283.15</v>
      </c>
    </row>
    <row r="3" spans="1:11">
      <c r="A3">
        <v>1</v>
      </c>
      <c r="B3">
        <v>3</v>
      </c>
      <c r="C3" s="89">
        <v>3</v>
      </c>
      <c r="D3" s="90">
        <v>2</v>
      </c>
      <c r="E3" t="s">
        <v>200</v>
      </c>
      <c r="F3">
        <v>4927</v>
      </c>
      <c r="G3">
        <v>95</v>
      </c>
      <c r="H3">
        <v>90</v>
      </c>
      <c r="I3">
        <v>90</v>
      </c>
      <c r="J3">
        <f t="shared" ref="J3:J66" si="0">H3-I3</f>
        <v>0</v>
      </c>
      <c r="K3" s="94">
        <v>3202.55</v>
      </c>
    </row>
    <row r="4" spans="1:11">
      <c r="A4">
        <v>1</v>
      </c>
      <c r="B4">
        <v>8</v>
      </c>
      <c r="C4" s="89">
        <v>8</v>
      </c>
      <c r="D4" s="90">
        <v>3</v>
      </c>
      <c r="E4" t="s">
        <v>204</v>
      </c>
      <c r="F4">
        <v>5548</v>
      </c>
      <c r="G4">
        <v>70</v>
      </c>
      <c r="H4">
        <v>100</v>
      </c>
      <c r="I4">
        <v>100</v>
      </c>
      <c r="J4">
        <f t="shared" si="0"/>
        <v>0</v>
      </c>
      <c r="K4" s="94">
        <v>3606.2000000000003</v>
      </c>
    </row>
    <row r="5" spans="1:11">
      <c r="A5">
        <v>1</v>
      </c>
      <c r="B5">
        <v>4</v>
      </c>
      <c r="C5" s="89">
        <v>4</v>
      </c>
      <c r="D5" s="90">
        <v>4</v>
      </c>
      <c r="E5" t="s">
        <v>196</v>
      </c>
      <c r="F5" s="89">
        <v>3566</v>
      </c>
      <c r="G5">
        <v>86</v>
      </c>
      <c r="H5">
        <v>100</v>
      </c>
      <c r="I5">
        <v>70</v>
      </c>
      <c r="J5">
        <f t="shared" si="0"/>
        <v>30</v>
      </c>
      <c r="K5" s="94">
        <v>2317.9</v>
      </c>
    </row>
    <row r="6" spans="1:11">
      <c r="A6">
        <v>1</v>
      </c>
      <c r="B6">
        <v>5</v>
      </c>
      <c r="C6" s="89">
        <v>5</v>
      </c>
      <c r="D6" s="90">
        <v>5</v>
      </c>
      <c r="E6" t="s">
        <v>195</v>
      </c>
      <c r="F6">
        <v>4761</v>
      </c>
      <c r="G6">
        <v>87</v>
      </c>
      <c r="H6">
        <v>100</v>
      </c>
      <c r="I6">
        <v>100</v>
      </c>
      <c r="J6">
        <f t="shared" si="0"/>
        <v>0</v>
      </c>
      <c r="K6" s="94">
        <v>3094.65</v>
      </c>
    </row>
    <row r="7" spans="1:11">
      <c r="A7">
        <v>1</v>
      </c>
      <c r="B7">
        <v>7</v>
      </c>
      <c r="C7" s="89">
        <v>7</v>
      </c>
      <c r="D7" s="90">
        <v>6</v>
      </c>
      <c r="E7" t="s">
        <v>199</v>
      </c>
      <c r="F7">
        <v>5512</v>
      </c>
      <c r="G7">
        <v>89</v>
      </c>
      <c r="H7">
        <v>100</v>
      </c>
      <c r="I7">
        <v>100</v>
      </c>
      <c r="J7">
        <f t="shared" si="0"/>
        <v>0</v>
      </c>
      <c r="K7" s="94">
        <v>3582.8</v>
      </c>
    </row>
    <row r="8" spans="1:11">
      <c r="A8">
        <v>1</v>
      </c>
      <c r="B8">
        <v>6</v>
      </c>
      <c r="C8" s="89">
        <v>6</v>
      </c>
      <c r="D8" s="90">
        <v>7</v>
      </c>
      <c r="E8" t="s">
        <v>198</v>
      </c>
      <c r="F8">
        <v>4026</v>
      </c>
      <c r="G8">
        <v>74</v>
      </c>
      <c r="H8">
        <v>90</v>
      </c>
      <c r="I8">
        <v>90</v>
      </c>
      <c r="J8">
        <f t="shared" si="0"/>
        <v>0</v>
      </c>
      <c r="K8" s="94">
        <v>2616.9</v>
      </c>
    </row>
    <row r="9" spans="1:11">
      <c r="A9">
        <v>1</v>
      </c>
      <c r="B9">
        <v>9</v>
      </c>
      <c r="C9" s="89">
        <v>9</v>
      </c>
      <c r="D9" s="90">
        <v>8</v>
      </c>
      <c r="E9" t="s">
        <v>202</v>
      </c>
      <c r="F9">
        <v>5530</v>
      </c>
      <c r="G9">
        <v>82</v>
      </c>
      <c r="H9">
        <v>100</v>
      </c>
      <c r="I9">
        <v>100</v>
      </c>
      <c r="J9">
        <f t="shared" si="0"/>
        <v>0</v>
      </c>
      <c r="K9" s="94">
        <v>3594.5</v>
      </c>
    </row>
    <row r="10" spans="1:11">
      <c r="A10">
        <v>1</v>
      </c>
      <c r="B10">
        <v>10</v>
      </c>
      <c r="C10" s="89">
        <v>10</v>
      </c>
      <c r="D10" s="90">
        <v>9</v>
      </c>
      <c r="E10" t="s">
        <v>201</v>
      </c>
      <c r="F10">
        <v>4974</v>
      </c>
      <c r="G10">
        <v>81</v>
      </c>
      <c r="H10">
        <v>100</v>
      </c>
      <c r="I10">
        <v>100</v>
      </c>
      <c r="J10">
        <f t="shared" si="0"/>
        <v>0</v>
      </c>
      <c r="K10" s="94">
        <v>3233.1</v>
      </c>
    </row>
    <row r="11" spans="1:11">
      <c r="A11">
        <v>1</v>
      </c>
      <c r="B11">
        <v>2</v>
      </c>
      <c r="C11" s="89">
        <v>2</v>
      </c>
      <c r="D11" s="90">
        <v>10</v>
      </c>
      <c r="E11" t="s">
        <v>197</v>
      </c>
      <c r="F11" s="89">
        <v>3803</v>
      </c>
      <c r="G11">
        <v>97</v>
      </c>
      <c r="H11">
        <v>100</v>
      </c>
      <c r="I11">
        <v>80</v>
      </c>
      <c r="J11">
        <f t="shared" si="0"/>
        <v>20</v>
      </c>
      <c r="K11" s="94">
        <v>2471.9500000000003</v>
      </c>
    </row>
    <row r="12" spans="1:11">
      <c r="A12">
        <v>1</v>
      </c>
      <c r="B12">
        <v>11</v>
      </c>
      <c r="C12" s="89">
        <v>11</v>
      </c>
      <c r="D12" s="90">
        <v>11</v>
      </c>
      <c r="E12" t="s">
        <v>205</v>
      </c>
      <c r="F12">
        <v>4788</v>
      </c>
      <c r="G12">
        <v>71</v>
      </c>
      <c r="H12">
        <v>100</v>
      </c>
      <c r="I12">
        <v>100</v>
      </c>
      <c r="J12">
        <f t="shared" si="0"/>
        <v>0</v>
      </c>
      <c r="K12" s="94">
        <v>3112.2000000000003</v>
      </c>
    </row>
    <row r="13" spans="1:11">
      <c r="A13">
        <v>2</v>
      </c>
      <c r="B13">
        <v>22</v>
      </c>
      <c r="C13" s="89">
        <v>1</v>
      </c>
      <c r="D13" s="90">
        <v>1</v>
      </c>
      <c r="E13" t="s">
        <v>194</v>
      </c>
      <c r="F13">
        <v>5054</v>
      </c>
      <c r="G13">
        <v>80</v>
      </c>
      <c r="H13">
        <v>100</v>
      </c>
      <c r="I13">
        <v>100</v>
      </c>
      <c r="J13">
        <f t="shared" si="0"/>
        <v>0</v>
      </c>
      <c r="K13" s="94">
        <v>3285.1</v>
      </c>
    </row>
    <row r="14" spans="1:11">
      <c r="A14">
        <v>2</v>
      </c>
      <c r="B14">
        <v>21</v>
      </c>
      <c r="C14" s="89">
        <v>3</v>
      </c>
      <c r="D14" s="90">
        <v>2</v>
      </c>
      <c r="E14" t="s">
        <v>200</v>
      </c>
      <c r="F14">
        <v>5360</v>
      </c>
      <c r="G14">
        <v>99</v>
      </c>
      <c r="H14">
        <v>90</v>
      </c>
      <c r="I14">
        <v>90</v>
      </c>
      <c r="J14">
        <f t="shared" si="0"/>
        <v>0</v>
      </c>
      <c r="K14" s="94">
        <v>3484</v>
      </c>
    </row>
    <row r="15" spans="1:11">
      <c r="A15">
        <v>2</v>
      </c>
      <c r="B15">
        <v>17</v>
      </c>
      <c r="C15" s="89">
        <v>8</v>
      </c>
      <c r="D15" s="90">
        <v>3</v>
      </c>
      <c r="E15" t="s">
        <v>204</v>
      </c>
      <c r="F15">
        <v>5096</v>
      </c>
      <c r="G15">
        <v>71</v>
      </c>
      <c r="H15">
        <v>90</v>
      </c>
      <c r="I15">
        <v>90</v>
      </c>
      <c r="J15">
        <f t="shared" si="0"/>
        <v>0</v>
      </c>
      <c r="K15" s="94">
        <v>3312.4</v>
      </c>
    </row>
    <row r="16" spans="1:11">
      <c r="A16">
        <v>2</v>
      </c>
      <c r="B16">
        <v>12</v>
      </c>
      <c r="C16" s="89">
        <v>4</v>
      </c>
      <c r="D16" s="90">
        <v>4</v>
      </c>
      <c r="E16" t="s">
        <v>196</v>
      </c>
      <c r="F16">
        <v>4933</v>
      </c>
      <c r="G16">
        <v>81</v>
      </c>
      <c r="H16">
        <v>80</v>
      </c>
      <c r="I16">
        <v>80</v>
      </c>
      <c r="J16">
        <f t="shared" si="0"/>
        <v>0</v>
      </c>
      <c r="K16" s="94">
        <v>3206.4500000000003</v>
      </c>
    </row>
    <row r="17" spans="1:11">
      <c r="A17">
        <v>2</v>
      </c>
      <c r="B17">
        <v>18</v>
      </c>
      <c r="C17" s="89">
        <v>5</v>
      </c>
      <c r="D17" s="90">
        <v>5</v>
      </c>
      <c r="E17" t="s">
        <v>195</v>
      </c>
      <c r="F17">
        <v>5042</v>
      </c>
      <c r="G17">
        <v>75</v>
      </c>
      <c r="H17">
        <v>90</v>
      </c>
      <c r="I17">
        <v>90</v>
      </c>
      <c r="J17">
        <f t="shared" si="0"/>
        <v>0</v>
      </c>
      <c r="K17" s="94">
        <v>3277.3</v>
      </c>
    </row>
    <row r="18" spans="1:11">
      <c r="A18">
        <v>2</v>
      </c>
      <c r="B18">
        <v>15</v>
      </c>
      <c r="C18" s="89">
        <v>7</v>
      </c>
      <c r="D18" s="90">
        <v>6</v>
      </c>
      <c r="E18" t="s">
        <v>199</v>
      </c>
      <c r="F18">
        <v>4245</v>
      </c>
      <c r="G18">
        <v>83</v>
      </c>
      <c r="H18">
        <v>90</v>
      </c>
      <c r="I18">
        <v>90</v>
      </c>
      <c r="J18">
        <f t="shared" si="0"/>
        <v>0</v>
      </c>
      <c r="K18" s="94">
        <v>2759.25</v>
      </c>
    </row>
    <row r="19" spans="1:11">
      <c r="A19">
        <v>2</v>
      </c>
      <c r="B19">
        <v>16</v>
      </c>
      <c r="C19" s="89">
        <v>6</v>
      </c>
      <c r="D19" s="90">
        <v>7</v>
      </c>
      <c r="E19" t="s">
        <v>198</v>
      </c>
      <c r="F19">
        <v>5430</v>
      </c>
      <c r="G19">
        <v>65</v>
      </c>
      <c r="H19">
        <v>80</v>
      </c>
      <c r="I19">
        <v>60</v>
      </c>
      <c r="J19">
        <f t="shared" si="0"/>
        <v>20</v>
      </c>
      <c r="K19" s="94">
        <v>3529.5</v>
      </c>
    </row>
    <row r="20" spans="1:11">
      <c r="A20">
        <v>2</v>
      </c>
      <c r="B20">
        <v>13</v>
      </c>
      <c r="C20" s="89">
        <v>9</v>
      </c>
      <c r="D20" s="90">
        <v>8</v>
      </c>
      <c r="E20" t="s">
        <v>202</v>
      </c>
      <c r="F20">
        <v>4118</v>
      </c>
      <c r="G20">
        <v>80</v>
      </c>
      <c r="H20">
        <v>90</v>
      </c>
      <c r="I20">
        <v>90</v>
      </c>
      <c r="J20">
        <f t="shared" si="0"/>
        <v>0</v>
      </c>
      <c r="K20" s="94">
        <v>2676.7000000000003</v>
      </c>
    </row>
    <row r="21" spans="1:11">
      <c r="A21">
        <v>2</v>
      </c>
      <c r="B21">
        <v>19</v>
      </c>
      <c r="C21" s="89">
        <v>10</v>
      </c>
      <c r="D21" s="90">
        <v>9</v>
      </c>
      <c r="E21" t="s">
        <v>201</v>
      </c>
      <c r="F21">
        <v>4399</v>
      </c>
      <c r="G21">
        <v>75</v>
      </c>
      <c r="H21">
        <v>90</v>
      </c>
      <c r="I21">
        <v>90</v>
      </c>
      <c r="J21">
        <f t="shared" si="0"/>
        <v>0</v>
      </c>
      <c r="K21" s="94">
        <v>2859.35</v>
      </c>
    </row>
    <row r="22" spans="1:11">
      <c r="A22">
        <v>2</v>
      </c>
      <c r="B22">
        <v>20</v>
      </c>
      <c r="C22" s="89">
        <v>2</v>
      </c>
      <c r="D22" s="90">
        <v>10</v>
      </c>
      <c r="E22" t="s">
        <v>197</v>
      </c>
      <c r="F22">
        <v>4318</v>
      </c>
      <c r="G22">
        <v>110</v>
      </c>
      <c r="H22">
        <v>100</v>
      </c>
      <c r="I22">
        <v>100</v>
      </c>
      <c r="J22">
        <f t="shared" si="0"/>
        <v>0</v>
      </c>
      <c r="K22" s="94">
        <v>2806.7000000000003</v>
      </c>
    </row>
    <row r="23" spans="1:11">
      <c r="A23">
        <v>2</v>
      </c>
      <c r="B23">
        <v>14</v>
      </c>
      <c r="C23" s="89">
        <v>11</v>
      </c>
      <c r="D23" s="90">
        <v>11</v>
      </c>
      <c r="E23" t="s">
        <v>205</v>
      </c>
      <c r="F23">
        <v>4752</v>
      </c>
      <c r="G23">
        <v>69</v>
      </c>
      <c r="H23">
        <v>80</v>
      </c>
      <c r="I23">
        <v>80</v>
      </c>
      <c r="J23">
        <f t="shared" si="0"/>
        <v>0</v>
      </c>
      <c r="K23" s="94">
        <v>3088.8</v>
      </c>
    </row>
    <row r="24" spans="1:11">
      <c r="A24">
        <v>3</v>
      </c>
      <c r="B24">
        <v>26</v>
      </c>
      <c r="C24" s="89">
        <v>1</v>
      </c>
      <c r="D24" s="90">
        <v>1</v>
      </c>
      <c r="E24" t="s">
        <v>194</v>
      </c>
      <c r="F24">
        <v>4733</v>
      </c>
      <c r="G24">
        <v>77</v>
      </c>
      <c r="H24">
        <v>100</v>
      </c>
      <c r="I24">
        <v>100</v>
      </c>
      <c r="J24">
        <f t="shared" si="0"/>
        <v>0</v>
      </c>
      <c r="K24" s="94">
        <v>3076.4500000000003</v>
      </c>
    </row>
    <row r="25" spans="1:11">
      <c r="A25">
        <v>3</v>
      </c>
      <c r="B25">
        <v>27</v>
      </c>
      <c r="C25" s="89">
        <v>3</v>
      </c>
      <c r="D25" s="90">
        <v>2</v>
      </c>
      <c r="E25" t="s">
        <v>200</v>
      </c>
      <c r="F25">
        <v>4505</v>
      </c>
      <c r="G25">
        <v>87</v>
      </c>
      <c r="H25">
        <v>90</v>
      </c>
      <c r="I25">
        <v>90</v>
      </c>
      <c r="J25">
        <f t="shared" si="0"/>
        <v>0</v>
      </c>
      <c r="K25" s="94">
        <v>2928.25</v>
      </c>
    </row>
    <row r="26" spans="1:11">
      <c r="A26">
        <v>3</v>
      </c>
      <c r="B26">
        <v>29</v>
      </c>
      <c r="C26" s="89">
        <v>8</v>
      </c>
      <c r="D26" s="90">
        <v>3</v>
      </c>
      <c r="E26" t="s">
        <v>204</v>
      </c>
      <c r="F26">
        <v>4115</v>
      </c>
      <c r="G26">
        <v>69</v>
      </c>
      <c r="H26">
        <v>90</v>
      </c>
      <c r="I26">
        <v>90</v>
      </c>
      <c r="J26">
        <f t="shared" si="0"/>
        <v>0</v>
      </c>
      <c r="K26" s="94">
        <v>2674.75</v>
      </c>
    </row>
    <row r="27" spans="1:11">
      <c r="A27">
        <v>3</v>
      </c>
      <c r="B27">
        <v>31</v>
      </c>
      <c r="C27" s="89">
        <v>4</v>
      </c>
      <c r="D27" s="90">
        <v>4</v>
      </c>
      <c r="E27" t="s">
        <v>196</v>
      </c>
      <c r="F27">
        <v>4456</v>
      </c>
      <c r="G27">
        <v>85</v>
      </c>
      <c r="H27">
        <v>90</v>
      </c>
      <c r="I27">
        <v>90</v>
      </c>
      <c r="J27">
        <f t="shared" si="0"/>
        <v>0</v>
      </c>
      <c r="K27" s="94">
        <v>2896.4</v>
      </c>
    </row>
    <row r="28" spans="1:11">
      <c r="A28">
        <v>3</v>
      </c>
      <c r="B28">
        <v>23</v>
      </c>
      <c r="C28" s="89">
        <v>5</v>
      </c>
      <c r="D28" s="90">
        <v>5</v>
      </c>
      <c r="E28" t="s">
        <v>195</v>
      </c>
      <c r="F28">
        <v>4312</v>
      </c>
      <c r="G28">
        <v>76</v>
      </c>
      <c r="H28">
        <v>100</v>
      </c>
      <c r="I28">
        <v>100</v>
      </c>
      <c r="J28">
        <f t="shared" si="0"/>
        <v>0</v>
      </c>
      <c r="K28" s="94">
        <v>2802.8</v>
      </c>
    </row>
    <row r="29" spans="1:11">
      <c r="A29">
        <v>3</v>
      </c>
      <c r="B29">
        <v>33</v>
      </c>
      <c r="C29" s="89">
        <v>7</v>
      </c>
      <c r="D29" s="90">
        <v>6</v>
      </c>
      <c r="E29" t="s">
        <v>199</v>
      </c>
      <c r="F29">
        <v>3957</v>
      </c>
      <c r="G29">
        <v>86</v>
      </c>
      <c r="H29">
        <v>90</v>
      </c>
      <c r="I29">
        <v>90</v>
      </c>
      <c r="J29">
        <f t="shared" si="0"/>
        <v>0</v>
      </c>
      <c r="K29" s="94">
        <v>2572.0500000000002</v>
      </c>
    </row>
    <row r="30" spans="1:11">
      <c r="A30">
        <v>3</v>
      </c>
      <c r="B30">
        <v>24</v>
      </c>
      <c r="C30" s="89">
        <v>6</v>
      </c>
      <c r="D30" s="90">
        <v>7</v>
      </c>
      <c r="E30" t="s">
        <v>198</v>
      </c>
      <c r="F30">
        <v>5201</v>
      </c>
      <c r="G30">
        <v>71</v>
      </c>
      <c r="H30">
        <v>100</v>
      </c>
      <c r="I30">
        <v>80</v>
      </c>
      <c r="J30">
        <f t="shared" si="0"/>
        <v>20</v>
      </c>
      <c r="K30" s="94">
        <v>3380.65</v>
      </c>
    </row>
    <row r="31" spans="1:11">
      <c r="A31">
        <v>3</v>
      </c>
      <c r="B31">
        <v>32</v>
      </c>
      <c r="C31" s="89">
        <v>9</v>
      </c>
      <c r="D31" s="90">
        <v>8</v>
      </c>
      <c r="E31" t="s">
        <v>202</v>
      </c>
      <c r="F31">
        <v>4133</v>
      </c>
      <c r="G31">
        <v>80</v>
      </c>
      <c r="H31">
        <v>80</v>
      </c>
      <c r="I31">
        <v>80</v>
      </c>
      <c r="J31">
        <f t="shared" si="0"/>
        <v>0</v>
      </c>
      <c r="K31" s="94">
        <v>2686.4500000000003</v>
      </c>
    </row>
    <row r="32" spans="1:11">
      <c r="A32">
        <v>3</v>
      </c>
      <c r="B32">
        <v>25</v>
      </c>
      <c r="C32" s="89">
        <v>10</v>
      </c>
      <c r="D32" s="90">
        <v>9</v>
      </c>
      <c r="E32" t="s">
        <v>201</v>
      </c>
      <c r="F32" s="89">
        <v>3433</v>
      </c>
      <c r="G32">
        <v>85</v>
      </c>
      <c r="H32">
        <v>100</v>
      </c>
      <c r="I32">
        <v>80</v>
      </c>
      <c r="J32">
        <f t="shared" si="0"/>
        <v>20</v>
      </c>
      <c r="K32" s="94">
        <v>2231.4500000000003</v>
      </c>
    </row>
    <row r="33" spans="1:11">
      <c r="A33">
        <v>3</v>
      </c>
      <c r="B33">
        <v>28</v>
      </c>
      <c r="C33" s="89">
        <v>2</v>
      </c>
      <c r="D33" s="90">
        <v>10</v>
      </c>
      <c r="E33" t="s">
        <v>197</v>
      </c>
      <c r="F33">
        <v>3954</v>
      </c>
      <c r="G33">
        <v>106</v>
      </c>
      <c r="H33">
        <v>90</v>
      </c>
      <c r="I33">
        <v>90</v>
      </c>
      <c r="J33">
        <f t="shared" si="0"/>
        <v>0</v>
      </c>
      <c r="K33" s="94">
        <v>2570.1</v>
      </c>
    </row>
    <row r="34" spans="1:11">
      <c r="A34">
        <v>3</v>
      </c>
      <c r="B34">
        <v>30</v>
      </c>
      <c r="C34" s="89">
        <v>11</v>
      </c>
      <c r="D34" s="90">
        <v>11</v>
      </c>
      <c r="E34" t="s">
        <v>205</v>
      </c>
      <c r="F34">
        <v>4934</v>
      </c>
      <c r="G34">
        <v>70</v>
      </c>
      <c r="H34">
        <v>100</v>
      </c>
      <c r="I34">
        <v>100</v>
      </c>
      <c r="J34">
        <f t="shared" si="0"/>
        <v>0</v>
      </c>
      <c r="K34" s="94">
        <v>3207.1</v>
      </c>
    </row>
    <row r="35" spans="1:11">
      <c r="A35">
        <v>4</v>
      </c>
      <c r="B35">
        <v>36</v>
      </c>
      <c r="C35" s="89">
        <v>1</v>
      </c>
      <c r="D35" s="90">
        <v>1</v>
      </c>
      <c r="E35" t="s">
        <v>194</v>
      </c>
      <c r="F35">
        <v>5850</v>
      </c>
      <c r="G35">
        <v>84</v>
      </c>
      <c r="H35">
        <v>100</v>
      </c>
      <c r="I35">
        <v>90</v>
      </c>
      <c r="J35">
        <f t="shared" si="0"/>
        <v>10</v>
      </c>
      <c r="K35" s="94">
        <v>3802.5</v>
      </c>
    </row>
    <row r="36" spans="1:11">
      <c r="A36">
        <v>4</v>
      </c>
      <c r="B36">
        <v>42</v>
      </c>
      <c r="C36" s="89">
        <v>3</v>
      </c>
      <c r="D36" s="90">
        <v>2</v>
      </c>
      <c r="E36" t="s">
        <v>200</v>
      </c>
      <c r="F36">
        <v>4457</v>
      </c>
      <c r="G36">
        <v>83</v>
      </c>
      <c r="H36">
        <v>90</v>
      </c>
      <c r="I36">
        <v>90</v>
      </c>
      <c r="J36">
        <f t="shared" si="0"/>
        <v>0</v>
      </c>
      <c r="K36" s="94">
        <v>2897.05</v>
      </c>
    </row>
    <row r="37" spans="1:11">
      <c r="A37">
        <v>4</v>
      </c>
      <c r="B37">
        <v>37</v>
      </c>
      <c r="C37" s="89">
        <v>8</v>
      </c>
      <c r="D37" s="90">
        <v>3</v>
      </c>
      <c r="E37" t="s">
        <v>204</v>
      </c>
      <c r="F37">
        <v>4520</v>
      </c>
      <c r="G37">
        <v>65</v>
      </c>
      <c r="H37">
        <v>80</v>
      </c>
      <c r="I37">
        <v>80</v>
      </c>
      <c r="J37">
        <f t="shared" si="0"/>
        <v>0</v>
      </c>
      <c r="K37" s="94">
        <v>2938</v>
      </c>
    </row>
    <row r="38" spans="1:11">
      <c r="A38">
        <v>4</v>
      </c>
      <c r="B38">
        <v>34</v>
      </c>
      <c r="C38" s="89">
        <v>4</v>
      </c>
      <c r="D38" s="90">
        <v>4</v>
      </c>
      <c r="E38" t="s">
        <v>196</v>
      </c>
      <c r="F38">
        <v>4547</v>
      </c>
      <c r="G38">
        <v>91</v>
      </c>
      <c r="H38">
        <v>100</v>
      </c>
      <c r="I38">
        <v>100</v>
      </c>
      <c r="J38">
        <f t="shared" si="0"/>
        <v>0</v>
      </c>
      <c r="K38" s="94">
        <v>2955.55</v>
      </c>
    </row>
    <row r="39" spans="1:11">
      <c r="A39">
        <v>4</v>
      </c>
      <c r="B39">
        <v>40</v>
      </c>
      <c r="C39" s="89">
        <v>5</v>
      </c>
      <c r="D39" s="90">
        <v>5</v>
      </c>
      <c r="E39" t="s">
        <v>195</v>
      </c>
      <c r="F39">
        <v>4074</v>
      </c>
      <c r="G39">
        <v>70</v>
      </c>
      <c r="H39">
        <v>100</v>
      </c>
      <c r="I39">
        <v>100</v>
      </c>
      <c r="J39">
        <f t="shared" si="0"/>
        <v>0</v>
      </c>
      <c r="K39" s="94">
        <v>2648.1</v>
      </c>
    </row>
    <row r="40" spans="1:11">
      <c r="A40">
        <v>4</v>
      </c>
      <c r="B40">
        <v>43</v>
      </c>
      <c r="C40" s="89">
        <v>7</v>
      </c>
      <c r="D40" s="90">
        <v>6</v>
      </c>
      <c r="E40" t="s">
        <v>199</v>
      </c>
      <c r="F40">
        <v>3545</v>
      </c>
      <c r="G40">
        <v>85</v>
      </c>
      <c r="H40">
        <v>80</v>
      </c>
      <c r="I40">
        <v>80</v>
      </c>
      <c r="J40">
        <f t="shared" si="0"/>
        <v>0</v>
      </c>
      <c r="K40" s="94">
        <v>2304.25</v>
      </c>
    </row>
    <row r="41" spans="1:11">
      <c r="A41">
        <v>4</v>
      </c>
      <c r="B41">
        <v>44</v>
      </c>
      <c r="C41" s="89">
        <v>6</v>
      </c>
      <c r="D41" s="90">
        <v>7</v>
      </c>
      <c r="E41" t="s">
        <v>198</v>
      </c>
      <c r="F41">
        <v>3615</v>
      </c>
      <c r="G41">
        <v>62</v>
      </c>
      <c r="H41">
        <v>90</v>
      </c>
      <c r="I41">
        <v>90</v>
      </c>
      <c r="J41">
        <f t="shared" si="0"/>
        <v>0</v>
      </c>
      <c r="K41" s="94">
        <v>2349.75</v>
      </c>
    </row>
    <row r="42" spans="1:11">
      <c r="A42">
        <v>4</v>
      </c>
      <c r="B42">
        <v>39</v>
      </c>
      <c r="C42" s="89">
        <v>9</v>
      </c>
      <c r="D42" s="90">
        <v>8</v>
      </c>
      <c r="E42" t="s">
        <v>202</v>
      </c>
      <c r="F42">
        <v>3544</v>
      </c>
      <c r="G42">
        <v>87</v>
      </c>
      <c r="H42">
        <v>90</v>
      </c>
      <c r="I42">
        <v>90</v>
      </c>
      <c r="J42">
        <f t="shared" si="0"/>
        <v>0</v>
      </c>
      <c r="K42" s="94">
        <v>2303.6</v>
      </c>
    </row>
    <row r="43" spans="1:11">
      <c r="A43">
        <v>4</v>
      </c>
      <c r="B43">
        <v>35</v>
      </c>
      <c r="C43" s="89">
        <v>10</v>
      </c>
      <c r="D43" s="90">
        <v>9</v>
      </c>
      <c r="E43" t="s">
        <v>201</v>
      </c>
      <c r="F43">
        <v>3686</v>
      </c>
      <c r="G43">
        <v>81</v>
      </c>
      <c r="H43">
        <v>100</v>
      </c>
      <c r="I43">
        <v>100</v>
      </c>
      <c r="J43">
        <f t="shared" si="0"/>
        <v>0</v>
      </c>
      <c r="K43" s="94">
        <v>2395.9</v>
      </c>
    </row>
    <row r="44" spans="1:11">
      <c r="A44">
        <v>4</v>
      </c>
      <c r="B44">
        <v>41</v>
      </c>
      <c r="C44" s="89">
        <v>2</v>
      </c>
      <c r="D44" s="90">
        <v>10</v>
      </c>
      <c r="E44" t="s">
        <v>197</v>
      </c>
      <c r="F44">
        <v>3760</v>
      </c>
      <c r="G44">
        <v>123</v>
      </c>
      <c r="H44">
        <v>90</v>
      </c>
      <c r="I44">
        <v>90</v>
      </c>
      <c r="J44">
        <f t="shared" si="0"/>
        <v>0</v>
      </c>
      <c r="K44" s="94">
        <v>2444</v>
      </c>
    </row>
    <row r="45" spans="1:11">
      <c r="A45">
        <v>4</v>
      </c>
      <c r="B45">
        <v>38</v>
      </c>
      <c r="C45" s="89">
        <v>11</v>
      </c>
      <c r="D45" s="90">
        <v>11</v>
      </c>
      <c r="E45" t="s">
        <v>205</v>
      </c>
      <c r="F45">
        <v>4594</v>
      </c>
      <c r="G45">
        <v>70</v>
      </c>
      <c r="H45">
        <v>90</v>
      </c>
      <c r="I45">
        <v>80</v>
      </c>
      <c r="J45">
        <f t="shared" si="0"/>
        <v>10</v>
      </c>
      <c r="K45" s="94">
        <v>2986.1</v>
      </c>
    </row>
    <row r="46" spans="1:11">
      <c r="A46">
        <v>5</v>
      </c>
      <c r="B46">
        <v>55</v>
      </c>
      <c r="C46" s="89">
        <v>1</v>
      </c>
      <c r="D46" s="90">
        <v>1</v>
      </c>
      <c r="E46" t="s">
        <v>194</v>
      </c>
      <c r="F46">
        <v>3704</v>
      </c>
      <c r="G46">
        <v>70</v>
      </c>
      <c r="H46">
        <v>100</v>
      </c>
      <c r="I46">
        <v>100</v>
      </c>
      <c r="J46">
        <f t="shared" si="0"/>
        <v>0</v>
      </c>
      <c r="K46" s="94">
        <v>2407.6</v>
      </c>
    </row>
    <row r="47" spans="1:11">
      <c r="A47">
        <v>5</v>
      </c>
      <c r="B47">
        <v>48</v>
      </c>
      <c r="C47" s="89">
        <v>3</v>
      </c>
      <c r="D47" s="90">
        <v>2</v>
      </c>
      <c r="E47" t="s">
        <v>200</v>
      </c>
      <c r="F47">
        <v>4023</v>
      </c>
      <c r="G47">
        <v>76</v>
      </c>
      <c r="H47">
        <v>80</v>
      </c>
      <c r="I47">
        <v>80</v>
      </c>
      <c r="J47">
        <f t="shared" si="0"/>
        <v>0</v>
      </c>
      <c r="K47" s="94">
        <v>2614.9500000000003</v>
      </c>
    </row>
    <row r="48" spans="1:11">
      <c r="A48">
        <v>5</v>
      </c>
      <c r="B48">
        <v>53</v>
      </c>
      <c r="C48" s="89">
        <v>8</v>
      </c>
      <c r="D48" s="90">
        <v>3</v>
      </c>
      <c r="E48" t="s">
        <v>204</v>
      </c>
      <c r="F48">
        <v>3765</v>
      </c>
      <c r="G48">
        <v>56</v>
      </c>
      <c r="H48">
        <v>100</v>
      </c>
      <c r="I48">
        <v>100</v>
      </c>
      <c r="J48">
        <f t="shared" si="0"/>
        <v>0</v>
      </c>
      <c r="K48" s="94">
        <v>2447.25</v>
      </c>
    </row>
    <row r="49" spans="1:11">
      <c r="A49">
        <v>5</v>
      </c>
      <c r="B49">
        <v>45</v>
      </c>
      <c r="C49" s="89">
        <v>4</v>
      </c>
      <c r="D49" s="90">
        <v>4</v>
      </c>
      <c r="E49" t="s">
        <v>196</v>
      </c>
      <c r="F49">
        <v>4011</v>
      </c>
      <c r="G49">
        <v>86</v>
      </c>
      <c r="H49">
        <v>90</v>
      </c>
      <c r="I49">
        <v>90</v>
      </c>
      <c r="J49">
        <f t="shared" si="0"/>
        <v>0</v>
      </c>
      <c r="K49" s="94">
        <v>2607.15</v>
      </c>
    </row>
    <row r="50" spans="1:11">
      <c r="A50">
        <v>5</v>
      </c>
      <c r="B50">
        <v>51</v>
      </c>
      <c r="C50" s="89">
        <v>5</v>
      </c>
      <c r="D50" s="90">
        <v>5</v>
      </c>
      <c r="E50" t="s">
        <v>195</v>
      </c>
      <c r="F50">
        <v>4255</v>
      </c>
      <c r="G50">
        <v>72</v>
      </c>
      <c r="H50">
        <v>90</v>
      </c>
      <c r="I50">
        <v>90</v>
      </c>
      <c r="J50">
        <f t="shared" si="0"/>
        <v>0</v>
      </c>
      <c r="K50" s="94">
        <v>2765.75</v>
      </c>
    </row>
    <row r="51" spans="1:11">
      <c r="A51">
        <v>5</v>
      </c>
      <c r="B51">
        <v>46</v>
      </c>
      <c r="C51" s="89">
        <v>7</v>
      </c>
      <c r="D51" s="90">
        <v>6</v>
      </c>
      <c r="E51" t="s">
        <v>199</v>
      </c>
      <c r="F51">
        <v>3309</v>
      </c>
      <c r="G51">
        <v>89</v>
      </c>
      <c r="H51">
        <v>70</v>
      </c>
      <c r="I51">
        <v>70</v>
      </c>
      <c r="J51">
        <f t="shared" si="0"/>
        <v>0</v>
      </c>
      <c r="K51" s="94">
        <v>2150.85</v>
      </c>
    </row>
    <row r="52" spans="1:11">
      <c r="A52">
        <v>5</v>
      </c>
      <c r="B52">
        <v>52</v>
      </c>
      <c r="C52" s="89">
        <v>6</v>
      </c>
      <c r="D52" s="90">
        <v>7</v>
      </c>
      <c r="E52" t="s">
        <v>198</v>
      </c>
      <c r="F52">
        <v>3936</v>
      </c>
      <c r="G52">
        <v>55</v>
      </c>
      <c r="H52">
        <v>90</v>
      </c>
      <c r="I52">
        <v>80</v>
      </c>
      <c r="J52">
        <f t="shared" si="0"/>
        <v>10</v>
      </c>
      <c r="K52" s="94">
        <v>2558.4</v>
      </c>
    </row>
    <row r="53" spans="1:11">
      <c r="A53">
        <v>5</v>
      </c>
      <c r="B53">
        <v>47</v>
      </c>
      <c r="C53" s="89">
        <v>9</v>
      </c>
      <c r="D53" s="90">
        <v>8</v>
      </c>
      <c r="E53" t="s">
        <v>202</v>
      </c>
      <c r="F53">
        <v>3019</v>
      </c>
      <c r="G53">
        <v>65</v>
      </c>
      <c r="H53">
        <v>80</v>
      </c>
      <c r="I53">
        <v>80</v>
      </c>
      <c r="J53">
        <f t="shared" si="0"/>
        <v>0</v>
      </c>
      <c r="K53" s="94">
        <v>1962.3500000000001</v>
      </c>
    </row>
    <row r="54" spans="1:11">
      <c r="A54">
        <v>5</v>
      </c>
      <c r="B54">
        <v>50</v>
      </c>
      <c r="C54" s="89">
        <v>10</v>
      </c>
      <c r="D54" s="90">
        <v>9</v>
      </c>
      <c r="E54" t="s">
        <v>201</v>
      </c>
      <c r="F54" s="89">
        <v>3075</v>
      </c>
      <c r="G54">
        <v>69</v>
      </c>
      <c r="H54">
        <v>90</v>
      </c>
      <c r="I54">
        <v>90</v>
      </c>
      <c r="J54">
        <f t="shared" si="0"/>
        <v>0</v>
      </c>
      <c r="K54" s="94">
        <v>1998.75</v>
      </c>
    </row>
    <row r="55" spans="1:11">
      <c r="A55">
        <v>5</v>
      </c>
      <c r="B55">
        <v>49</v>
      </c>
      <c r="C55" s="89">
        <v>2</v>
      </c>
      <c r="D55" s="90">
        <v>10</v>
      </c>
      <c r="E55" t="s">
        <v>197</v>
      </c>
      <c r="F55">
        <v>3392</v>
      </c>
      <c r="G55">
        <v>111</v>
      </c>
      <c r="H55">
        <v>70</v>
      </c>
      <c r="I55">
        <v>70</v>
      </c>
      <c r="J55">
        <f t="shared" si="0"/>
        <v>0</v>
      </c>
      <c r="K55" s="94">
        <v>2204.8000000000002</v>
      </c>
    </row>
    <row r="56" spans="1:11">
      <c r="A56">
        <v>5</v>
      </c>
      <c r="B56">
        <v>54</v>
      </c>
      <c r="C56" s="89">
        <v>11</v>
      </c>
      <c r="D56" s="90">
        <v>11</v>
      </c>
      <c r="E56" t="s">
        <v>205</v>
      </c>
      <c r="F56">
        <v>3807</v>
      </c>
      <c r="G56">
        <v>61</v>
      </c>
      <c r="H56">
        <v>90</v>
      </c>
      <c r="I56">
        <v>90</v>
      </c>
      <c r="J56">
        <f t="shared" si="0"/>
        <v>0</v>
      </c>
      <c r="K56" s="94">
        <v>2474.5500000000002</v>
      </c>
    </row>
    <row r="57" spans="1:11">
      <c r="A57">
        <v>6</v>
      </c>
      <c r="B57">
        <v>56</v>
      </c>
      <c r="C57" s="89">
        <v>1</v>
      </c>
      <c r="D57" s="90">
        <v>1</v>
      </c>
      <c r="E57" t="s">
        <v>194</v>
      </c>
      <c r="F57">
        <v>4286</v>
      </c>
      <c r="G57">
        <v>80</v>
      </c>
      <c r="H57">
        <v>100</v>
      </c>
      <c r="I57">
        <v>100</v>
      </c>
      <c r="J57">
        <f t="shared" si="0"/>
        <v>0</v>
      </c>
      <c r="K57" s="94">
        <v>2785.9</v>
      </c>
    </row>
    <row r="58" spans="1:11">
      <c r="A58">
        <v>6</v>
      </c>
      <c r="B58">
        <v>58</v>
      </c>
      <c r="C58" s="89">
        <v>3</v>
      </c>
      <c r="D58" s="90">
        <v>2</v>
      </c>
      <c r="E58" t="s">
        <v>200</v>
      </c>
      <c r="F58">
        <v>3078</v>
      </c>
      <c r="G58">
        <v>99</v>
      </c>
      <c r="H58">
        <v>80</v>
      </c>
      <c r="I58">
        <v>80</v>
      </c>
      <c r="J58">
        <f t="shared" si="0"/>
        <v>0</v>
      </c>
      <c r="K58" s="94">
        <v>2000.7</v>
      </c>
    </row>
    <row r="59" spans="1:11">
      <c r="A59">
        <v>6</v>
      </c>
      <c r="B59">
        <v>63</v>
      </c>
      <c r="C59" s="89">
        <v>8</v>
      </c>
      <c r="D59" s="90">
        <v>3</v>
      </c>
      <c r="E59" t="s">
        <v>204</v>
      </c>
      <c r="F59">
        <v>2946</v>
      </c>
      <c r="G59">
        <v>60</v>
      </c>
      <c r="H59">
        <v>80</v>
      </c>
      <c r="I59">
        <v>80</v>
      </c>
      <c r="J59">
        <f t="shared" si="0"/>
        <v>0</v>
      </c>
      <c r="K59" s="94">
        <v>1914.9</v>
      </c>
    </row>
    <row r="60" spans="1:11">
      <c r="A60">
        <v>6</v>
      </c>
      <c r="B60">
        <v>57</v>
      </c>
      <c r="C60" s="89">
        <v>4</v>
      </c>
      <c r="D60" s="90">
        <v>4</v>
      </c>
      <c r="E60" t="s">
        <v>196</v>
      </c>
      <c r="F60">
        <v>3515</v>
      </c>
      <c r="G60">
        <v>82</v>
      </c>
      <c r="H60">
        <v>90</v>
      </c>
      <c r="I60">
        <v>90</v>
      </c>
      <c r="J60">
        <f t="shared" si="0"/>
        <v>0</v>
      </c>
      <c r="K60" s="94">
        <v>2284.75</v>
      </c>
    </row>
    <row r="61" spans="1:11">
      <c r="A61">
        <v>6</v>
      </c>
      <c r="B61">
        <v>60</v>
      </c>
      <c r="C61" s="89">
        <v>5</v>
      </c>
      <c r="D61" s="90">
        <v>5</v>
      </c>
      <c r="E61" t="s">
        <v>195</v>
      </c>
      <c r="F61">
        <v>2412</v>
      </c>
      <c r="G61">
        <v>69</v>
      </c>
      <c r="H61">
        <v>70</v>
      </c>
      <c r="I61">
        <v>70</v>
      </c>
      <c r="J61">
        <f t="shared" si="0"/>
        <v>0</v>
      </c>
      <c r="K61" s="94">
        <v>1567.8</v>
      </c>
    </row>
    <row r="62" spans="1:11">
      <c r="A62">
        <v>6</v>
      </c>
      <c r="B62">
        <v>64</v>
      </c>
      <c r="C62" s="89">
        <v>7</v>
      </c>
      <c r="D62" s="90">
        <v>6</v>
      </c>
      <c r="E62" t="s">
        <v>199</v>
      </c>
      <c r="F62">
        <v>2087</v>
      </c>
      <c r="G62">
        <v>76</v>
      </c>
      <c r="H62">
        <v>60</v>
      </c>
      <c r="I62">
        <v>60</v>
      </c>
      <c r="J62">
        <f t="shared" si="0"/>
        <v>0</v>
      </c>
      <c r="K62" s="94">
        <v>1356.55</v>
      </c>
    </row>
    <row r="63" spans="1:11">
      <c r="A63">
        <v>6</v>
      </c>
      <c r="B63">
        <v>66</v>
      </c>
      <c r="C63" s="89">
        <v>6</v>
      </c>
      <c r="D63" s="90">
        <v>7</v>
      </c>
      <c r="E63" t="s">
        <v>198</v>
      </c>
      <c r="F63">
        <v>2863</v>
      </c>
      <c r="G63">
        <v>57</v>
      </c>
      <c r="H63">
        <v>70</v>
      </c>
      <c r="I63">
        <v>70</v>
      </c>
      <c r="J63">
        <f t="shared" si="0"/>
        <v>0</v>
      </c>
      <c r="K63" s="94">
        <v>1860.95</v>
      </c>
    </row>
    <row r="64" spans="1:11">
      <c r="A64">
        <v>6</v>
      </c>
      <c r="B64">
        <v>59</v>
      </c>
      <c r="C64" s="89">
        <v>9</v>
      </c>
      <c r="D64" s="90">
        <v>8</v>
      </c>
      <c r="E64" t="s">
        <v>202</v>
      </c>
      <c r="F64">
        <v>2247</v>
      </c>
      <c r="G64">
        <v>68</v>
      </c>
      <c r="H64">
        <v>50</v>
      </c>
      <c r="I64">
        <v>50</v>
      </c>
      <c r="J64">
        <f t="shared" si="0"/>
        <v>0</v>
      </c>
      <c r="K64" s="94">
        <v>1460.55</v>
      </c>
    </row>
    <row r="65" spans="1:11">
      <c r="A65">
        <v>6</v>
      </c>
      <c r="B65">
        <v>65</v>
      </c>
      <c r="C65" s="89">
        <v>10</v>
      </c>
      <c r="D65" s="90">
        <v>9</v>
      </c>
      <c r="E65" t="s">
        <v>201</v>
      </c>
      <c r="F65">
        <v>2319</v>
      </c>
      <c r="G65">
        <v>65</v>
      </c>
      <c r="H65">
        <v>80</v>
      </c>
      <c r="I65">
        <v>80</v>
      </c>
      <c r="J65">
        <f t="shared" si="0"/>
        <v>0</v>
      </c>
      <c r="K65" s="94">
        <v>1507.3500000000001</v>
      </c>
    </row>
    <row r="66" spans="1:11">
      <c r="A66">
        <v>6</v>
      </c>
      <c r="B66">
        <v>61</v>
      </c>
      <c r="C66" s="89">
        <v>2</v>
      </c>
      <c r="D66" s="90">
        <v>10</v>
      </c>
      <c r="E66" t="s">
        <v>197</v>
      </c>
      <c r="F66">
        <v>3280</v>
      </c>
      <c r="G66">
        <v>100</v>
      </c>
      <c r="H66">
        <v>80</v>
      </c>
      <c r="I66">
        <v>80</v>
      </c>
      <c r="J66">
        <f t="shared" si="0"/>
        <v>0</v>
      </c>
      <c r="K66" s="94">
        <v>2132</v>
      </c>
    </row>
    <row r="67" spans="1:11">
      <c r="A67">
        <v>6</v>
      </c>
      <c r="B67">
        <v>62</v>
      </c>
      <c r="C67" s="89">
        <v>11</v>
      </c>
      <c r="D67" s="90">
        <v>11</v>
      </c>
      <c r="E67" t="s">
        <v>205</v>
      </c>
      <c r="F67">
        <v>2790</v>
      </c>
      <c r="G67">
        <v>58</v>
      </c>
      <c r="H67">
        <v>70</v>
      </c>
      <c r="I67">
        <v>70</v>
      </c>
      <c r="J67">
        <f t="shared" ref="J67" si="1">H67-I67</f>
        <v>0</v>
      </c>
      <c r="K67" s="94">
        <v>1813.5</v>
      </c>
    </row>
  </sheetData>
  <sortState ref="A2:J67">
    <sortCondition ref="A2:A67"/>
    <sortCondition ref="D2:D67"/>
  </sortState>
  <conditionalFormatting sqref="F2:F67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H2:H67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2:I67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K2:K6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64"/>
  <sheetViews>
    <sheetView workbookViewId="0">
      <selection activeCell="M23" sqref="M23"/>
    </sheetView>
  </sheetViews>
  <sheetFormatPr defaultRowHeight="12.75"/>
  <cols>
    <col min="1" max="1" width="14.5703125" style="43" bestFit="1" customWidth="1"/>
    <col min="2" max="2" width="18.7109375" style="43" bestFit="1" customWidth="1"/>
    <col min="3" max="3" width="14.42578125" style="43" customWidth="1"/>
    <col min="4" max="5" width="11" style="43" customWidth="1"/>
    <col min="6" max="6" width="15" style="43" customWidth="1"/>
    <col min="7" max="7" width="11" style="43" customWidth="1"/>
    <col min="8" max="8" width="12.7109375" style="43" customWidth="1"/>
    <col min="9" max="9" width="12.85546875" style="43" customWidth="1"/>
    <col min="10" max="10" width="15" style="43" bestFit="1" customWidth="1"/>
    <col min="11" max="11" width="12.28515625" style="43" bestFit="1" customWidth="1"/>
    <col min="12" max="14" width="9.140625" style="43"/>
    <col min="15" max="15" width="15.28515625" style="43" customWidth="1"/>
    <col min="16" max="16" width="9.28515625" style="43" bestFit="1" customWidth="1"/>
    <col min="17" max="245" width="9.140625" style="43"/>
    <col min="246" max="246" width="15.42578125" style="43" customWidth="1"/>
    <col min="247" max="247" width="14.42578125" style="43" customWidth="1"/>
    <col min="248" max="249" width="11" style="43" customWidth="1"/>
    <col min="250" max="250" width="15" style="43" customWidth="1"/>
    <col min="251" max="251" width="11" style="43" customWidth="1"/>
    <col min="252" max="252" width="12.7109375" style="43" customWidth="1"/>
    <col min="253" max="253" width="12.85546875" style="43" customWidth="1"/>
    <col min="254" max="254" width="13.42578125" style="43" customWidth="1"/>
    <col min="255" max="258" width="9.140625" style="43"/>
    <col min="259" max="259" width="15.28515625" style="43" customWidth="1"/>
    <col min="260" max="260" width="9.28515625" style="43" bestFit="1" customWidth="1"/>
    <col min="261" max="261" width="9.140625" style="43"/>
    <col min="262" max="262" width="12.7109375" style="43" customWidth="1"/>
    <col min="263" max="501" width="9.140625" style="43"/>
    <col min="502" max="502" width="15.42578125" style="43" customWidth="1"/>
    <col min="503" max="503" width="14.42578125" style="43" customWidth="1"/>
    <col min="504" max="505" width="11" style="43" customWidth="1"/>
    <col min="506" max="506" width="15" style="43" customWidth="1"/>
    <col min="507" max="507" width="11" style="43" customWidth="1"/>
    <col min="508" max="508" width="12.7109375" style="43" customWidth="1"/>
    <col min="509" max="509" width="12.85546875" style="43" customWidth="1"/>
    <col min="510" max="510" width="13.42578125" style="43" customWidth="1"/>
    <col min="511" max="514" width="9.140625" style="43"/>
    <col min="515" max="515" width="15.28515625" style="43" customWidth="1"/>
    <col min="516" max="516" width="9.28515625" style="43" bestFit="1" customWidth="1"/>
    <col min="517" max="517" width="9.140625" style="43"/>
    <col min="518" max="518" width="12.7109375" style="43" customWidth="1"/>
    <col min="519" max="757" width="9.140625" style="43"/>
    <col min="758" max="758" width="15.42578125" style="43" customWidth="1"/>
    <col min="759" max="759" width="14.42578125" style="43" customWidth="1"/>
    <col min="760" max="761" width="11" style="43" customWidth="1"/>
    <col min="762" max="762" width="15" style="43" customWidth="1"/>
    <col min="763" max="763" width="11" style="43" customWidth="1"/>
    <col min="764" max="764" width="12.7109375" style="43" customWidth="1"/>
    <col min="765" max="765" width="12.85546875" style="43" customWidth="1"/>
    <col min="766" max="766" width="13.42578125" style="43" customWidth="1"/>
    <col min="767" max="770" width="9.140625" style="43"/>
    <col min="771" max="771" width="15.28515625" style="43" customWidth="1"/>
    <col min="772" max="772" width="9.28515625" style="43" bestFit="1" customWidth="1"/>
    <col min="773" max="773" width="9.140625" style="43"/>
    <col min="774" max="774" width="12.7109375" style="43" customWidth="1"/>
    <col min="775" max="1013" width="9.140625" style="43"/>
    <col min="1014" max="1014" width="15.42578125" style="43" customWidth="1"/>
    <col min="1015" max="1015" width="14.42578125" style="43" customWidth="1"/>
    <col min="1016" max="1017" width="11" style="43" customWidth="1"/>
    <col min="1018" max="1018" width="15" style="43" customWidth="1"/>
    <col min="1019" max="1019" width="11" style="43" customWidth="1"/>
    <col min="1020" max="1020" width="12.7109375" style="43" customWidth="1"/>
    <col min="1021" max="1021" width="12.85546875" style="43" customWidth="1"/>
    <col min="1022" max="1022" width="13.42578125" style="43" customWidth="1"/>
    <col min="1023" max="1026" width="9.140625" style="43"/>
    <col min="1027" max="1027" width="15.28515625" style="43" customWidth="1"/>
    <col min="1028" max="1028" width="9.28515625" style="43" bestFit="1" customWidth="1"/>
    <col min="1029" max="1029" width="9.140625" style="43"/>
    <col min="1030" max="1030" width="12.7109375" style="43" customWidth="1"/>
    <col min="1031" max="1269" width="9.140625" style="43"/>
    <col min="1270" max="1270" width="15.42578125" style="43" customWidth="1"/>
    <col min="1271" max="1271" width="14.42578125" style="43" customWidth="1"/>
    <col min="1272" max="1273" width="11" style="43" customWidth="1"/>
    <col min="1274" max="1274" width="15" style="43" customWidth="1"/>
    <col min="1275" max="1275" width="11" style="43" customWidth="1"/>
    <col min="1276" max="1276" width="12.7109375" style="43" customWidth="1"/>
    <col min="1277" max="1277" width="12.85546875" style="43" customWidth="1"/>
    <col min="1278" max="1278" width="13.42578125" style="43" customWidth="1"/>
    <col min="1279" max="1282" width="9.140625" style="43"/>
    <col min="1283" max="1283" width="15.28515625" style="43" customWidth="1"/>
    <col min="1284" max="1284" width="9.28515625" style="43" bestFit="1" customWidth="1"/>
    <col min="1285" max="1285" width="9.140625" style="43"/>
    <col min="1286" max="1286" width="12.7109375" style="43" customWidth="1"/>
    <col min="1287" max="1525" width="9.140625" style="43"/>
    <col min="1526" max="1526" width="15.42578125" style="43" customWidth="1"/>
    <col min="1527" max="1527" width="14.42578125" style="43" customWidth="1"/>
    <col min="1528" max="1529" width="11" style="43" customWidth="1"/>
    <col min="1530" max="1530" width="15" style="43" customWidth="1"/>
    <col min="1531" max="1531" width="11" style="43" customWidth="1"/>
    <col min="1532" max="1532" width="12.7109375" style="43" customWidth="1"/>
    <col min="1533" max="1533" width="12.85546875" style="43" customWidth="1"/>
    <col min="1534" max="1534" width="13.42578125" style="43" customWidth="1"/>
    <col min="1535" max="1538" width="9.140625" style="43"/>
    <col min="1539" max="1539" width="15.28515625" style="43" customWidth="1"/>
    <col min="1540" max="1540" width="9.28515625" style="43" bestFit="1" customWidth="1"/>
    <col min="1541" max="1541" width="9.140625" style="43"/>
    <col min="1542" max="1542" width="12.7109375" style="43" customWidth="1"/>
    <col min="1543" max="1781" width="9.140625" style="43"/>
    <col min="1782" max="1782" width="15.42578125" style="43" customWidth="1"/>
    <col min="1783" max="1783" width="14.42578125" style="43" customWidth="1"/>
    <col min="1784" max="1785" width="11" style="43" customWidth="1"/>
    <col min="1786" max="1786" width="15" style="43" customWidth="1"/>
    <col min="1787" max="1787" width="11" style="43" customWidth="1"/>
    <col min="1788" max="1788" width="12.7109375" style="43" customWidth="1"/>
    <col min="1789" max="1789" width="12.85546875" style="43" customWidth="1"/>
    <col min="1790" max="1790" width="13.42578125" style="43" customWidth="1"/>
    <col min="1791" max="1794" width="9.140625" style="43"/>
    <col min="1795" max="1795" width="15.28515625" style="43" customWidth="1"/>
    <col min="1796" max="1796" width="9.28515625" style="43" bestFit="1" customWidth="1"/>
    <col min="1797" max="1797" width="9.140625" style="43"/>
    <col min="1798" max="1798" width="12.7109375" style="43" customWidth="1"/>
    <col min="1799" max="2037" width="9.140625" style="43"/>
    <col min="2038" max="2038" width="15.42578125" style="43" customWidth="1"/>
    <col min="2039" max="2039" width="14.42578125" style="43" customWidth="1"/>
    <col min="2040" max="2041" width="11" style="43" customWidth="1"/>
    <col min="2042" max="2042" width="15" style="43" customWidth="1"/>
    <col min="2043" max="2043" width="11" style="43" customWidth="1"/>
    <col min="2044" max="2044" width="12.7109375" style="43" customWidth="1"/>
    <col min="2045" max="2045" width="12.85546875" style="43" customWidth="1"/>
    <col min="2046" max="2046" width="13.42578125" style="43" customWidth="1"/>
    <col min="2047" max="2050" width="9.140625" style="43"/>
    <col min="2051" max="2051" width="15.28515625" style="43" customWidth="1"/>
    <col min="2052" max="2052" width="9.28515625" style="43" bestFit="1" customWidth="1"/>
    <col min="2053" max="2053" width="9.140625" style="43"/>
    <col min="2054" max="2054" width="12.7109375" style="43" customWidth="1"/>
    <col min="2055" max="2293" width="9.140625" style="43"/>
    <col min="2294" max="2294" width="15.42578125" style="43" customWidth="1"/>
    <col min="2295" max="2295" width="14.42578125" style="43" customWidth="1"/>
    <col min="2296" max="2297" width="11" style="43" customWidth="1"/>
    <col min="2298" max="2298" width="15" style="43" customWidth="1"/>
    <col min="2299" max="2299" width="11" style="43" customWidth="1"/>
    <col min="2300" max="2300" width="12.7109375" style="43" customWidth="1"/>
    <col min="2301" max="2301" width="12.85546875" style="43" customWidth="1"/>
    <col min="2302" max="2302" width="13.42578125" style="43" customWidth="1"/>
    <col min="2303" max="2306" width="9.140625" style="43"/>
    <col min="2307" max="2307" width="15.28515625" style="43" customWidth="1"/>
    <col min="2308" max="2308" width="9.28515625" style="43" bestFit="1" customWidth="1"/>
    <col min="2309" max="2309" width="9.140625" style="43"/>
    <col min="2310" max="2310" width="12.7109375" style="43" customWidth="1"/>
    <col min="2311" max="2549" width="9.140625" style="43"/>
    <col min="2550" max="2550" width="15.42578125" style="43" customWidth="1"/>
    <col min="2551" max="2551" width="14.42578125" style="43" customWidth="1"/>
    <col min="2552" max="2553" width="11" style="43" customWidth="1"/>
    <col min="2554" max="2554" width="15" style="43" customWidth="1"/>
    <col min="2555" max="2555" width="11" style="43" customWidth="1"/>
    <col min="2556" max="2556" width="12.7109375" style="43" customWidth="1"/>
    <col min="2557" max="2557" width="12.85546875" style="43" customWidth="1"/>
    <col min="2558" max="2558" width="13.42578125" style="43" customWidth="1"/>
    <col min="2559" max="2562" width="9.140625" style="43"/>
    <col min="2563" max="2563" width="15.28515625" style="43" customWidth="1"/>
    <col min="2564" max="2564" width="9.28515625" style="43" bestFit="1" customWidth="1"/>
    <col min="2565" max="2565" width="9.140625" style="43"/>
    <col min="2566" max="2566" width="12.7109375" style="43" customWidth="1"/>
    <col min="2567" max="2805" width="9.140625" style="43"/>
    <col min="2806" max="2806" width="15.42578125" style="43" customWidth="1"/>
    <col min="2807" max="2807" width="14.42578125" style="43" customWidth="1"/>
    <col min="2808" max="2809" width="11" style="43" customWidth="1"/>
    <col min="2810" max="2810" width="15" style="43" customWidth="1"/>
    <col min="2811" max="2811" width="11" style="43" customWidth="1"/>
    <col min="2812" max="2812" width="12.7109375" style="43" customWidth="1"/>
    <col min="2813" max="2813" width="12.85546875" style="43" customWidth="1"/>
    <col min="2814" max="2814" width="13.42578125" style="43" customWidth="1"/>
    <col min="2815" max="2818" width="9.140625" style="43"/>
    <col min="2819" max="2819" width="15.28515625" style="43" customWidth="1"/>
    <col min="2820" max="2820" width="9.28515625" style="43" bestFit="1" customWidth="1"/>
    <col min="2821" max="2821" width="9.140625" style="43"/>
    <col min="2822" max="2822" width="12.7109375" style="43" customWidth="1"/>
    <col min="2823" max="3061" width="9.140625" style="43"/>
    <col min="3062" max="3062" width="15.42578125" style="43" customWidth="1"/>
    <col min="3063" max="3063" width="14.42578125" style="43" customWidth="1"/>
    <col min="3064" max="3065" width="11" style="43" customWidth="1"/>
    <col min="3066" max="3066" width="15" style="43" customWidth="1"/>
    <col min="3067" max="3067" width="11" style="43" customWidth="1"/>
    <col min="3068" max="3068" width="12.7109375" style="43" customWidth="1"/>
    <col min="3069" max="3069" width="12.85546875" style="43" customWidth="1"/>
    <col min="3070" max="3070" width="13.42578125" style="43" customWidth="1"/>
    <col min="3071" max="3074" width="9.140625" style="43"/>
    <col min="3075" max="3075" width="15.28515625" style="43" customWidth="1"/>
    <col min="3076" max="3076" width="9.28515625" style="43" bestFit="1" customWidth="1"/>
    <col min="3077" max="3077" width="9.140625" style="43"/>
    <col min="3078" max="3078" width="12.7109375" style="43" customWidth="1"/>
    <col min="3079" max="3317" width="9.140625" style="43"/>
    <col min="3318" max="3318" width="15.42578125" style="43" customWidth="1"/>
    <col min="3319" max="3319" width="14.42578125" style="43" customWidth="1"/>
    <col min="3320" max="3321" width="11" style="43" customWidth="1"/>
    <col min="3322" max="3322" width="15" style="43" customWidth="1"/>
    <col min="3323" max="3323" width="11" style="43" customWidth="1"/>
    <col min="3324" max="3324" width="12.7109375" style="43" customWidth="1"/>
    <col min="3325" max="3325" width="12.85546875" style="43" customWidth="1"/>
    <col min="3326" max="3326" width="13.42578125" style="43" customWidth="1"/>
    <col min="3327" max="3330" width="9.140625" style="43"/>
    <col min="3331" max="3331" width="15.28515625" style="43" customWidth="1"/>
    <col min="3332" max="3332" width="9.28515625" style="43" bestFit="1" customWidth="1"/>
    <col min="3333" max="3333" width="9.140625" style="43"/>
    <col min="3334" max="3334" width="12.7109375" style="43" customWidth="1"/>
    <col min="3335" max="3573" width="9.140625" style="43"/>
    <col min="3574" max="3574" width="15.42578125" style="43" customWidth="1"/>
    <col min="3575" max="3575" width="14.42578125" style="43" customWidth="1"/>
    <col min="3576" max="3577" width="11" style="43" customWidth="1"/>
    <col min="3578" max="3578" width="15" style="43" customWidth="1"/>
    <col min="3579" max="3579" width="11" style="43" customWidth="1"/>
    <col min="3580" max="3580" width="12.7109375" style="43" customWidth="1"/>
    <col min="3581" max="3581" width="12.85546875" style="43" customWidth="1"/>
    <col min="3582" max="3582" width="13.42578125" style="43" customWidth="1"/>
    <col min="3583" max="3586" width="9.140625" style="43"/>
    <col min="3587" max="3587" width="15.28515625" style="43" customWidth="1"/>
    <col min="3588" max="3588" width="9.28515625" style="43" bestFit="1" customWidth="1"/>
    <col min="3589" max="3589" width="9.140625" style="43"/>
    <col min="3590" max="3590" width="12.7109375" style="43" customWidth="1"/>
    <col min="3591" max="3829" width="9.140625" style="43"/>
    <col min="3830" max="3830" width="15.42578125" style="43" customWidth="1"/>
    <col min="3831" max="3831" width="14.42578125" style="43" customWidth="1"/>
    <col min="3832" max="3833" width="11" style="43" customWidth="1"/>
    <col min="3834" max="3834" width="15" style="43" customWidth="1"/>
    <col min="3835" max="3835" width="11" style="43" customWidth="1"/>
    <col min="3836" max="3836" width="12.7109375" style="43" customWidth="1"/>
    <col min="3837" max="3837" width="12.85546875" style="43" customWidth="1"/>
    <col min="3838" max="3838" width="13.42578125" style="43" customWidth="1"/>
    <col min="3839" max="3842" width="9.140625" style="43"/>
    <col min="3843" max="3843" width="15.28515625" style="43" customWidth="1"/>
    <col min="3844" max="3844" width="9.28515625" style="43" bestFit="1" customWidth="1"/>
    <col min="3845" max="3845" width="9.140625" style="43"/>
    <col min="3846" max="3846" width="12.7109375" style="43" customWidth="1"/>
    <col min="3847" max="4085" width="9.140625" style="43"/>
    <col min="4086" max="4086" width="15.42578125" style="43" customWidth="1"/>
    <col min="4087" max="4087" width="14.42578125" style="43" customWidth="1"/>
    <col min="4088" max="4089" width="11" style="43" customWidth="1"/>
    <col min="4090" max="4090" width="15" style="43" customWidth="1"/>
    <col min="4091" max="4091" width="11" style="43" customWidth="1"/>
    <col min="4092" max="4092" width="12.7109375" style="43" customWidth="1"/>
    <col min="4093" max="4093" width="12.85546875" style="43" customWidth="1"/>
    <col min="4094" max="4094" width="13.42578125" style="43" customWidth="1"/>
    <col min="4095" max="4098" width="9.140625" style="43"/>
    <col min="4099" max="4099" width="15.28515625" style="43" customWidth="1"/>
    <col min="4100" max="4100" width="9.28515625" style="43" bestFit="1" customWidth="1"/>
    <col min="4101" max="4101" width="9.140625" style="43"/>
    <col min="4102" max="4102" width="12.7109375" style="43" customWidth="1"/>
    <col min="4103" max="4341" width="9.140625" style="43"/>
    <col min="4342" max="4342" width="15.42578125" style="43" customWidth="1"/>
    <col min="4343" max="4343" width="14.42578125" style="43" customWidth="1"/>
    <col min="4344" max="4345" width="11" style="43" customWidth="1"/>
    <col min="4346" max="4346" width="15" style="43" customWidth="1"/>
    <col min="4347" max="4347" width="11" style="43" customWidth="1"/>
    <col min="4348" max="4348" width="12.7109375" style="43" customWidth="1"/>
    <col min="4349" max="4349" width="12.85546875" style="43" customWidth="1"/>
    <col min="4350" max="4350" width="13.42578125" style="43" customWidth="1"/>
    <col min="4351" max="4354" width="9.140625" style="43"/>
    <col min="4355" max="4355" width="15.28515625" style="43" customWidth="1"/>
    <col min="4356" max="4356" width="9.28515625" style="43" bestFit="1" customWidth="1"/>
    <col min="4357" max="4357" width="9.140625" style="43"/>
    <col min="4358" max="4358" width="12.7109375" style="43" customWidth="1"/>
    <col min="4359" max="4597" width="9.140625" style="43"/>
    <col min="4598" max="4598" width="15.42578125" style="43" customWidth="1"/>
    <col min="4599" max="4599" width="14.42578125" style="43" customWidth="1"/>
    <col min="4600" max="4601" width="11" style="43" customWidth="1"/>
    <col min="4602" max="4602" width="15" style="43" customWidth="1"/>
    <col min="4603" max="4603" width="11" style="43" customWidth="1"/>
    <col min="4604" max="4604" width="12.7109375" style="43" customWidth="1"/>
    <col min="4605" max="4605" width="12.85546875" style="43" customWidth="1"/>
    <col min="4606" max="4606" width="13.42578125" style="43" customWidth="1"/>
    <col min="4607" max="4610" width="9.140625" style="43"/>
    <col min="4611" max="4611" width="15.28515625" style="43" customWidth="1"/>
    <col min="4612" max="4612" width="9.28515625" style="43" bestFit="1" customWidth="1"/>
    <col min="4613" max="4613" width="9.140625" style="43"/>
    <col min="4614" max="4614" width="12.7109375" style="43" customWidth="1"/>
    <col min="4615" max="4853" width="9.140625" style="43"/>
    <col min="4854" max="4854" width="15.42578125" style="43" customWidth="1"/>
    <col min="4855" max="4855" width="14.42578125" style="43" customWidth="1"/>
    <col min="4856" max="4857" width="11" style="43" customWidth="1"/>
    <col min="4858" max="4858" width="15" style="43" customWidth="1"/>
    <col min="4859" max="4859" width="11" style="43" customWidth="1"/>
    <col min="4860" max="4860" width="12.7109375" style="43" customWidth="1"/>
    <col min="4861" max="4861" width="12.85546875" style="43" customWidth="1"/>
    <col min="4862" max="4862" width="13.42578125" style="43" customWidth="1"/>
    <col min="4863" max="4866" width="9.140625" style="43"/>
    <col min="4867" max="4867" width="15.28515625" style="43" customWidth="1"/>
    <col min="4868" max="4868" width="9.28515625" style="43" bestFit="1" customWidth="1"/>
    <col min="4869" max="4869" width="9.140625" style="43"/>
    <col min="4870" max="4870" width="12.7109375" style="43" customWidth="1"/>
    <col min="4871" max="5109" width="9.140625" style="43"/>
    <col min="5110" max="5110" width="15.42578125" style="43" customWidth="1"/>
    <col min="5111" max="5111" width="14.42578125" style="43" customWidth="1"/>
    <col min="5112" max="5113" width="11" style="43" customWidth="1"/>
    <col min="5114" max="5114" width="15" style="43" customWidth="1"/>
    <col min="5115" max="5115" width="11" style="43" customWidth="1"/>
    <col min="5116" max="5116" width="12.7109375" style="43" customWidth="1"/>
    <col min="5117" max="5117" width="12.85546875" style="43" customWidth="1"/>
    <col min="5118" max="5118" width="13.42578125" style="43" customWidth="1"/>
    <col min="5119" max="5122" width="9.140625" style="43"/>
    <col min="5123" max="5123" width="15.28515625" style="43" customWidth="1"/>
    <col min="5124" max="5124" width="9.28515625" style="43" bestFit="1" customWidth="1"/>
    <col min="5125" max="5125" width="9.140625" style="43"/>
    <col min="5126" max="5126" width="12.7109375" style="43" customWidth="1"/>
    <col min="5127" max="5365" width="9.140625" style="43"/>
    <col min="5366" max="5366" width="15.42578125" style="43" customWidth="1"/>
    <col min="5367" max="5367" width="14.42578125" style="43" customWidth="1"/>
    <col min="5368" max="5369" width="11" style="43" customWidth="1"/>
    <col min="5370" max="5370" width="15" style="43" customWidth="1"/>
    <col min="5371" max="5371" width="11" style="43" customWidth="1"/>
    <col min="5372" max="5372" width="12.7109375" style="43" customWidth="1"/>
    <col min="5373" max="5373" width="12.85546875" style="43" customWidth="1"/>
    <col min="5374" max="5374" width="13.42578125" style="43" customWidth="1"/>
    <col min="5375" max="5378" width="9.140625" style="43"/>
    <col min="5379" max="5379" width="15.28515625" style="43" customWidth="1"/>
    <col min="5380" max="5380" width="9.28515625" style="43" bestFit="1" customWidth="1"/>
    <col min="5381" max="5381" width="9.140625" style="43"/>
    <col min="5382" max="5382" width="12.7109375" style="43" customWidth="1"/>
    <col min="5383" max="5621" width="9.140625" style="43"/>
    <col min="5622" max="5622" width="15.42578125" style="43" customWidth="1"/>
    <col min="5623" max="5623" width="14.42578125" style="43" customWidth="1"/>
    <col min="5624" max="5625" width="11" style="43" customWidth="1"/>
    <col min="5626" max="5626" width="15" style="43" customWidth="1"/>
    <col min="5627" max="5627" width="11" style="43" customWidth="1"/>
    <col min="5628" max="5628" width="12.7109375" style="43" customWidth="1"/>
    <col min="5629" max="5629" width="12.85546875" style="43" customWidth="1"/>
    <col min="5630" max="5630" width="13.42578125" style="43" customWidth="1"/>
    <col min="5631" max="5634" width="9.140625" style="43"/>
    <col min="5635" max="5635" width="15.28515625" style="43" customWidth="1"/>
    <col min="5636" max="5636" width="9.28515625" style="43" bestFit="1" customWidth="1"/>
    <col min="5637" max="5637" width="9.140625" style="43"/>
    <col min="5638" max="5638" width="12.7109375" style="43" customWidth="1"/>
    <col min="5639" max="5877" width="9.140625" style="43"/>
    <col min="5878" max="5878" width="15.42578125" style="43" customWidth="1"/>
    <col min="5879" max="5879" width="14.42578125" style="43" customWidth="1"/>
    <col min="5880" max="5881" width="11" style="43" customWidth="1"/>
    <col min="5882" max="5882" width="15" style="43" customWidth="1"/>
    <col min="5883" max="5883" width="11" style="43" customWidth="1"/>
    <col min="5884" max="5884" width="12.7109375" style="43" customWidth="1"/>
    <col min="5885" max="5885" width="12.85546875" style="43" customWidth="1"/>
    <col min="5886" max="5886" width="13.42578125" style="43" customWidth="1"/>
    <col min="5887" max="5890" width="9.140625" style="43"/>
    <col min="5891" max="5891" width="15.28515625" style="43" customWidth="1"/>
    <col min="5892" max="5892" width="9.28515625" style="43" bestFit="1" customWidth="1"/>
    <col min="5893" max="5893" width="9.140625" style="43"/>
    <col min="5894" max="5894" width="12.7109375" style="43" customWidth="1"/>
    <col min="5895" max="6133" width="9.140625" style="43"/>
    <col min="6134" max="6134" width="15.42578125" style="43" customWidth="1"/>
    <col min="6135" max="6135" width="14.42578125" style="43" customWidth="1"/>
    <col min="6136" max="6137" width="11" style="43" customWidth="1"/>
    <col min="6138" max="6138" width="15" style="43" customWidth="1"/>
    <col min="6139" max="6139" width="11" style="43" customWidth="1"/>
    <col min="6140" max="6140" width="12.7109375" style="43" customWidth="1"/>
    <col min="6141" max="6141" width="12.85546875" style="43" customWidth="1"/>
    <col min="6142" max="6142" width="13.42578125" style="43" customWidth="1"/>
    <col min="6143" max="6146" width="9.140625" style="43"/>
    <col min="6147" max="6147" width="15.28515625" style="43" customWidth="1"/>
    <col min="6148" max="6148" width="9.28515625" style="43" bestFit="1" customWidth="1"/>
    <col min="6149" max="6149" width="9.140625" style="43"/>
    <col min="6150" max="6150" width="12.7109375" style="43" customWidth="1"/>
    <col min="6151" max="6389" width="9.140625" style="43"/>
    <col min="6390" max="6390" width="15.42578125" style="43" customWidth="1"/>
    <col min="6391" max="6391" width="14.42578125" style="43" customWidth="1"/>
    <col min="6392" max="6393" width="11" style="43" customWidth="1"/>
    <col min="6394" max="6394" width="15" style="43" customWidth="1"/>
    <col min="6395" max="6395" width="11" style="43" customWidth="1"/>
    <col min="6396" max="6396" width="12.7109375" style="43" customWidth="1"/>
    <col min="6397" max="6397" width="12.85546875" style="43" customWidth="1"/>
    <col min="6398" max="6398" width="13.42578125" style="43" customWidth="1"/>
    <col min="6399" max="6402" width="9.140625" style="43"/>
    <col min="6403" max="6403" width="15.28515625" style="43" customWidth="1"/>
    <col min="6404" max="6404" width="9.28515625" style="43" bestFit="1" customWidth="1"/>
    <col min="6405" max="6405" width="9.140625" style="43"/>
    <col min="6406" max="6406" width="12.7109375" style="43" customWidth="1"/>
    <col min="6407" max="6645" width="9.140625" style="43"/>
    <col min="6646" max="6646" width="15.42578125" style="43" customWidth="1"/>
    <col min="6647" max="6647" width="14.42578125" style="43" customWidth="1"/>
    <col min="6648" max="6649" width="11" style="43" customWidth="1"/>
    <col min="6650" max="6650" width="15" style="43" customWidth="1"/>
    <col min="6651" max="6651" width="11" style="43" customWidth="1"/>
    <col min="6652" max="6652" width="12.7109375" style="43" customWidth="1"/>
    <col min="6653" max="6653" width="12.85546875" style="43" customWidth="1"/>
    <col min="6654" max="6654" width="13.42578125" style="43" customWidth="1"/>
    <col min="6655" max="6658" width="9.140625" style="43"/>
    <col min="6659" max="6659" width="15.28515625" style="43" customWidth="1"/>
    <col min="6660" max="6660" width="9.28515625" style="43" bestFit="1" customWidth="1"/>
    <col min="6661" max="6661" width="9.140625" style="43"/>
    <col min="6662" max="6662" width="12.7109375" style="43" customWidth="1"/>
    <col min="6663" max="6901" width="9.140625" style="43"/>
    <col min="6902" max="6902" width="15.42578125" style="43" customWidth="1"/>
    <col min="6903" max="6903" width="14.42578125" style="43" customWidth="1"/>
    <col min="6904" max="6905" width="11" style="43" customWidth="1"/>
    <col min="6906" max="6906" width="15" style="43" customWidth="1"/>
    <col min="6907" max="6907" width="11" style="43" customWidth="1"/>
    <col min="6908" max="6908" width="12.7109375" style="43" customWidth="1"/>
    <col min="6909" max="6909" width="12.85546875" style="43" customWidth="1"/>
    <col min="6910" max="6910" width="13.42578125" style="43" customWidth="1"/>
    <col min="6911" max="6914" width="9.140625" style="43"/>
    <col min="6915" max="6915" width="15.28515625" style="43" customWidth="1"/>
    <col min="6916" max="6916" width="9.28515625" style="43" bestFit="1" customWidth="1"/>
    <col min="6917" max="6917" width="9.140625" style="43"/>
    <col min="6918" max="6918" width="12.7109375" style="43" customWidth="1"/>
    <col min="6919" max="7157" width="9.140625" style="43"/>
    <col min="7158" max="7158" width="15.42578125" style="43" customWidth="1"/>
    <col min="7159" max="7159" width="14.42578125" style="43" customWidth="1"/>
    <col min="7160" max="7161" width="11" style="43" customWidth="1"/>
    <col min="7162" max="7162" width="15" style="43" customWidth="1"/>
    <col min="7163" max="7163" width="11" style="43" customWidth="1"/>
    <col min="7164" max="7164" width="12.7109375" style="43" customWidth="1"/>
    <col min="7165" max="7165" width="12.85546875" style="43" customWidth="1"/>
    <col min="7166" max="7166" width="13.42578125" style="43" customWidth="1"/>
    <col min="7167" max="7170" width="9.140625" style="43"/>
    <col min="7171" max="7171" width="15.28515625" style="43" customWidth="1"/>
    <col min="7172" max="7172" width="9.28515625" style="43" bestFit="1" customWidth="1"/>
    <col min="7173" max="7173" width="9.140625" style="43"/>
    <col min="7174" max="7174" width="12.7109375" style="43" customWidth="1"/>
    <col min="7175" max="7413" width="9.140625" style="43"/>
    <col min="7414" max="7414" width="15.42578125" style="43" customWidth="1"/>
    <col min="7415" max="7415" width="14.42578125" style="43" customWidth="1"/>
    <col min="7416" max="7417" width="11" style="43" customWidth="1"/>
    <col min="7418" max="7418" width="15" style="43" customWidth="1"/>
    <col min="7419" max="7419" width="11" style="43" customWidth="1"/>
    <col min="7420" max="7420" width="12.7109375" style="43" customWidth="1"/>
    <col min="7421" max="7421" width="12.85546875" style="43" customWidth="1"/>
    <col min="7422" max="7422" width="13.42578125" style="43" customWidth="1"/>
    <col min="7423" max="7426" width="9.140625" style="43"/>
    <col min="7427" max="7427" width="15.28515625" style="43" customWidth="1"/>
    <col min="7428" max="7428" width="9.28515625" style="43" bestFit="1" customWidth="1"/>
    <col min="7429" max="7429" width="9.140625" style="43"/>
    <col min="7430" max="7430" width="12.7109375" style="43" customWidth="1"/>
    <col min="7431" max="7669" width="9.140625" style="43"/>
    <col min="7670" max="7670" width="15.42578125" style="43" customWidth="1"/>
    <col min="7671" max="7671" width="14.42578125" style="43" customWidth="1"/>
    <col min="7672" max="7673" width="11" style="43" customWidth="1"/>
    <col min="7674" max="7674" width="15" style="43" customWidth="1"/>
    <col min="7675" max="7675" width="11" style="43" customWidth="1"/>
    <col min="7676" max="7676" width="12.7109375" style="43" customWidth="1"/>
    <col min="7677" max="7677" width="12.85546875" style="43" customWidth="1"/>
    <col min="7678" max="7678" width="13.42578125" style="43" customWidth="1"/>
    <col min="7679" max="7682" width="9.140625" style="43"/>
    <col min="7683" max="7683" width="15.28515625" style="43" customWidth="1"/>
    <col min="7684" max="7684" width="9.28515625" style="43" bestFit="1" customWidth="1"/>
    <col min="7685" max="7685" width="9.140625" style="43"/>
    <col min="7686" max="7686" width="12.7109375" style="43" customWidth="1"/>
    <col min="7687" max="7925" width="9.140625" style="43"/>
    <col min="7926" max="7926" width="15.42578125" style="43" customWidth="1"/>
    <col min="7927" max="7927" width="14.42578125" style="43" customWidth="1"/>
    <col min="7928" max="7929" width="11" style="43" customWidth="1"/>
    <col min="7930" max="7930" width="15" style="43" customWidth="1"/>
    <col min="7931" max="7931" width="11" style="43" customWidth="1"/>
    <col min="7932" max="7932" width="12.7109375" style="43" customWidth="1"/>
    <col min="7933" max="7933" width="12.85546875" style="43" customWidth="1"/>
    <col min="7934" max="7934" width="13.42578125" style="43" customWidth="1"/>
    <col min="7935" max="7938" width="9.140625" style="43"/>
    <col min="7939" max="7939" width="15.28515625" style="43" customWidth="1"/>
    <col min="7940" max="7940" width="9.28515625" style="43" bestFit="1" customWidth="1"/>
    <col min="7941" max="7941" width="9.140625" style="43"/>
    <col min="7942" max="7942" width="12.7109375" style="43" customWidth="1"/>
    <col min="7943" max="8181" width="9.140625" style="43"/>
    <col min="8182" max="8182" width="15.42578125" style="43" customWidth="1"/>
    <col min="8183" max="8183" width="14.42578125" style="43" customWidth="1"/>
    <col min="8184" max="8185" width="11" style="43" customWidth="1"/>
    <col min="8186" max="8186" width="15" style="43" customWidth="1"/>
    <col min="8187" max="8187" width="11" style="43" customWidth="1"/>
    <col min="8188" max="8188" width="12.7109375" style="43" customWidth="1"/>
    <col min="8189" max="8189" width="12.85546875" style="43" customWidth="1"/>
    <col min="8190" max="8190" width="13.42578125" style="43" customWidth="1"/>
    <col min="8191" max="8194" width="9.140625" style="43"/>
    <col min="8195" max="8195" width="15.28515625" style="43" customWidth="1"/>
    <col min="8196" max="8196" width="9.28515625" style="43" bestFit="1" customWidth="1"/>
    <col min="8197" max="8197" width="9.140625" style="43"/>
    <col min="8198" max="8198" width="12.7109375" style="43" customWidth="1"/>
    <col min="8199" max="8437" width="9.140625" style="43"/>
    <col min="8438" max="8438" width="15.42578125" style="43" customWidth="1"/>
    <col min="8439" max="8439" width="14.42578125" style="43" customWidth="1"/>
    <col min="8440" max="8441" width="11" style="43" customWidth="1"/>
    <col min="8442" max="8442" width="15" style="43" customWidth="1"/>
    <col min="8443" max="8443" width="11" style="43" customWidth="1"/>
    <col min="8444" max="8444" width="12.7109375" style="43" customWidth="1"/>
    <col min="8445" max="8445" width="12.85546875" style="43" customWidth="1"/>
    <col min="8446" max="8446" width="13.42578125" style="43" customWidth="1"/>
    <col min="8447" max="8450" width="9.140625" style="43"/>
    <col min="8451" max="8451" width="15.28515625" style="43" customWidth="1"/>
    <col min="8452" max="8452" width="9.28515625" style="43" bestFit="1" customWidth="1"/>
    <col min="8453" max="8453" width="9.140625" style="43"/>
    <col min="8454" max="8454" width="12.7109375" style="43" customWidth="1"/>
    <col min="8455" max="8693" width="9.140625" style="43"/>
    <col min="8694" max="8694" width="15.42578125" style="43" customWidth="1"/>
    <col min="8695" max="8695" width="14.42578125" style="43" customWidth="1"/>
    <col min="8696" max="8697" width="11" style="43" customWidth="1"/>
    <col min="8698" max="8698" width="15" style="43" customWidth="1"/>
    <col min="8699" max="8699" width="11" style="43" customWidth="1"/>
    <col min="8700" max="8700" width="12.7109375" style="43" customWidth="1"/>
    <col min="8701" max="8701" width="12.85546875" style="43" customWidth="1"/>
    <col min="8702" max="8702" width="13.42578125" style="43" customWidth="1"/>
    <col min="8703" max="8706" width="9.140625" style="43"/>
    <col min="8707" max="8707" width="15.28515625" style="43" customWidth="1"/>
    <col min="8708" max="8708" width="9.28515625" style="43" bestFit="1" customWidth="1"/>
    <col min="8709" max="8709" width="9.140625" style="43"/>
    <col min="8710" max="8710" width="12.7109375" style="43" customWidth="1"/>
    <col min="8711" max="8949" width="9.140625" style="43"/>
    <col min="8950" max="8950" width="15.42578125" style="43" customWidth="1"/>
    <col min="8951" max="8951" width="14.42578125" style="43" customWidth="1"/>
    <col min="8952" max="8953" width="11" style="43" customWidth="1"/>
    <col min="8954" max="8954" width="15" style="43" customWidth="1"/>
    <col min="8955" max="8955" width="11" style="43" customWidth="1"/>
    <col min="8956" max="8956" width="12.7109375" style="43" customWidth="1"/>
    <col min="8957" max="8957" width="12.85546875" style="43" customWidth="1"/>
    <col min="8958" max="8958" width="13.42578125" style="43" customWidth="1"/>
    <col min="8959" max="8962" width="9.140625" style="43"/>
    <col min="8963" max="8963" width="15.28515625" style="43" customWidth="1"/>
    <col min="8964" max="8964" width="9.28515625" style="43" bestFit="1" customWidth="1"/>
    <col min="8965" max="8965" width="9.140625" style="43"/>
    <col min="8966" max="8966" width="12.7109375" style="43" customWidth="1"/>
    <col min="8967" max="9205" width="9.140625" style="43"/>
    <col min="9206" max="9206" width="15.42578125" style="43" customWidth="1"/>
    <col min="9207" max="9207" width="14.42578125" style="43" customWidth="1"/>
    <col min="9208" max="9209" width="11" style="43" customWidth="1"/>
    <col min="9210" max="9210" width="15" style="43" customWidth="1"/>
    <col min="9211" max="9211" width="11" style="43" customWidth="1"/>
    <col min="9212" max="9212" width="12.7109375" style="43" customWidth="1"/>
    <col min="9213" max="9213" width="12.85546875" style="43" customWidth="1"/>
    <col min="9214" max="9214" width="13.42578125" style="43" customWidth="1"/>
    <col min="9215" max="9218" width="9.140625" style="43"/>
    <col min="9219" max="9219" width="15.28515625" style="43" customWidth="1"/>
    <col min="9220" max="9220" width="9.28515625" style="43" bestFit="1" customWidth="1"/>
    <col min="9221" max="9221" width="9.140625" style="43"/>
    <col min="9222" max="9222" width="12.7109375" style="43" customWidth="1"/>
    <col min="9223" max="9461" width="9.140625" style="43"/>
    <col min="9462" max="9462" width="15.42578125" style="43" customWidth="1"/>
    <col min="9463" max="9463" width="14.42578125" style="43" customWidth="1"/>
    <col min="9464" max="9465" width="11" style="43" customWidth="1"/>
    <col min="9466" max="9466" width="15" style="43" customWidth="1"/>
    <col min="9467" max="9467" width="11" style="43" customWidth="1"/>
    <col min="9468" max="9468" width="12.7109375" style="43" customWidth="1"/>
    <col min="9469" max="9469" width="12.85546875" style="43" customWidth="1"/>
    <col min="9470" max="9470" width="13.42578125" style="43" customWidth="1"/>
    <col min="9471" max="9474" width="9.140625" style="43"/>
    <col min="9475" max="9475" width="15.28515625" style="43" customWidth="1"/>
    <col min="9476" max="9476" width="9.28515625" style="43" bestFit="1" customWidth="1"/>
    <col min="9477" max="9477" width="9.140625" style="43"/>
    <col min="9478" max="9478" width="12.7109375" style="43" customWidth="1"/>
    <col min="9479" max="9717" width="9.140625" style="43"/>
    <col min="9718" max="9718" width="15.42578125" style="43" customWidth="1"/>
    <col min="9719" max="9719" width="14.42578125" style="43" customWidth="1"/>
    <col min="9720" max="9721" width="11" style="43" customWidth="1"/>
    <col min="9722" max="9722" width="15" style="43" customWidth="1"/>
    <col min="9723" max="9723" width="11" style="43" customWidth="1"/>
    <col min="9724" max="9724" width="12.7109375" style="43" customWidth="1"/>
    <col min="9725" max="9725" width="12.85546875" style="43" customWidth="1"/>
    <col min="9726" max="9726" width="13.42578125" style="43" customWidth="1"/>
    <col min="9727" max="9730" width="9.140625" style="43"/>
    <col min="9731" max="9731" width="15.28515625" style="43" customWidth="1"/>
    <col min="9732" max="9732" width="9.28515625" style="43" bestFit="1" customWidth="1"/>
    <col min="9733" max="9733" width="9.140625" style="43"/>
    <col min="9734" max="9734" width="12.7109375" style="43" customWidth="1"/>
    <col min="9735" max="9973" width="9.140625" style="43"/>
    <col min="9974" max="9974" width="15.42578125" style="43" customWidth="1"/>
    <col min="9975" max="9975" width="14.42578125" style="43" customWidth="1"/>
    <col min="9976" max="9977" width="11" style="43" customWidth="1"/>
    <col min="9978" max="9978" width="15" style="43" customWidth="1"/>
    <col min="9979" max="9979" width="11" style="43" customWidth="1"/>
    <col min="9980" max="9980" width="12.7109375" style="43" customWidth="1"/>
    <col min="9981" max="9981" width="12.85546875" style="43" customWidth="1"/>
    <col min="9982" max="9982" width="13.42578125" style="43" customWidth="1"/>
    <col min="9983" max="9986" width="9.140625" style="43"/>
    <col min="9987" max="9987" width="15.28515625" style="43" customWidth="1"/>
    <col min="9988" max="9988" width="9.28515625" style="43" bestFit="1" customWidth="1"/>
    <col min="9989" max="9989" width="9.140625" style="43"/>
    <col min="9990" max="9990" width="12.7109375" style="43" customWidth="1"/>
    <col min="9991" max="10229" width="9.140625" style="43"/>
    <col min="10230" max="10230" width="15.42578125" style="43" customWidth="1"/>
    <col min="10231" max="10231" width="14.42578125" style="43" customWidth="1"/>
    <col min="10232" max="10233" width="11" style="43" customWidth="1"/>
    <col min="10234" max="10234" width="15" style="43" customWidth="1"/>
    <col min="10235" max="10235" width="11" style="43" customWidth="1"/>
    <col min="10236" max="10236" width="12.7109375" style="43" customWidth="1"/>
    <col min="10237" max="10237" width="12.85546875" style="43" customWidth="1"/>
    <col min="10238" max="10238" width="13.42578125" style="43" customWidth="1"/>
    <col min="10239" max="10242" width="9.140625" style="43"/>
    <col min="10243" max="10243" width="15.28515625" style="43" customWidth="1"/>
    <col min="10244" max="10244" width="9.28515625" style="43" bestFit="1" customWidth="1"/>
    <col min="10245" max="10245" width="9.140625" style="43"/>
    <col min="10246" max="10246" width="12.7109375" style="43" customWidth="1"/>
    <col min="10247" max="10485" width="9.140625" style="43"/>
    <col min="10486" max="10486" width="15.42578125" style="43" customWidth="1"/>
    <col min="10487" max="10487" width="14.42578125" style="43" customWidth="1"/>
    <col min="10488" max="10489" width="11" style="43" customWidth="1"/>
    <col min="10490" max="10490" width="15" style="43" customWidth="1"/>
    <col min="10491" max="10491" width="11" style="43" customWidth="1"/>
    <col min="10492" max="10492" width="12.7109375" style="43" customWidth="1"/>
    <col min="10493" max="10493" width="12.85546875" style="43" customWidth="1"/>
    <col min="10494" max="10494" width="13.42578125" style="43" customWidth="1"/>
    <col min="10495" max="10498" width="9.140625" style="43"/>
    <col min="10499" max="10499" width="15.28515625" style="43" customWidth="1"/>
    <col min="10500" max="10500" width="9.28515625" style="43" bestFit="1" customWidth="1"/>
    <col min="10501" max="10501" width="9.140625" style="43"/>
    <col min="10502" max="10502" width="12.7109375" style="43" customWidth="1"/>
    <col min="10503" max="10741" width="9.140625" style="43"/>
    <col min="10742" max="10742" width="15.42578125" style="43" customWidth="1"/>
    <col min="10743" max="10743" width="14.42578125" style="43" customWidth="1"/>
    <col min="10744" max="10745" width="11" style="43" customWidth="1"/>
    <col min="10746" max="10746" width="15" style="43" customWidth="1"/>
    <col min="10747" max="10747" width="11" style="43" customWidth="1"/>
    <col min="10748" max="10748" width="12.7109375" style="43" customWidth="1"/>
    <col min="10749" max="10749" width="12.85546875" style="43" customWidth="1"/>
    <col min="10750" max="10750" width="13.42578125" style="43" customWidth="1"/>
    <col min="10751" max="10754" width="9.140625" style="43"/>
    <col min="10755" max="10755" width="15.28515625" style="43" customWidth="1"/>
    <col min="10756" max="10756" width="9.28515625" style="43" bestFit="1" customWidth="1"/>
    <col min="10757" max="10757" width="9.140625" style="43"/>
    <col min="10758" max="10758" width="12.7109375" style="43" customWidth="1"/>
    <col min="10759" max="10997" width="9.140625" style="43"/>
    <col min="10998" max="10998" width="15.42578125" style="43" customWidth="1"/>
    <col min="10999" max="10999" width="14.42578125" style="43" customWidth="1"/>
    <col min="11000" max="11001" width="11" style="43" customWidth="1"/>
    <col min="11002" max="11002" width="15" style="43" customWidth="1"/>
    <col min="11003" max="11003" width="11" style="43" customWidth="1"/>
    <col min="11004" max="11004" width="12.7109375" style="43" customWidth="1"/>
    <col min="11005" max="11005" width="12.85546875" style="43" customWidth="1"/>
    <col min="11006" max="11006" width="13.42578125" style="43" customWidth="1"/>
    <col min="11007" max="11010" width="9.140625" style="43"/>
    <col min="11011" max="11011" width="15.28515625" style="43" customWidth="1"/>
    <col min="11012" max="11012" width="9.28515625" style="43" bestFit="1" customWidth="1"/>
    <col min="11013" max="11013" width="9.140625" style="43"/>
    <col min="11014" max="11014" width="12.7109375" style="43" customWidth="1"/>
    <col min="11015" max="11253" width="9.140625" style="43"/>
    <col min="11254" max="11254" width="15.42578125" style="43" customWidth="1"/>
    <col min="11255" max="11255" width="14.42578125" style="43" customWidth="1"/>
    <col min="11256" max="11257" width="11" style="43" customWidth="1"/>
    <col min="11258" max="11258" width="15" style="43" customWidth="1"/>
    <col min="11259" max="11259" width="11" style="43" customWidth="1"/>
    <col min="11260" max="11260" width="12.7109375" style="43" customWidth="1"/>
    <col min="11261" max="11261" width="12.85546875" style="43" customWidth="1"/>
    <col min="11262" max="11262" width="13.42578125" style="43" customWidth="1"/>
    <col min="11263" max="11266" width="9.140625" style="43"/>
    <col min="11267" max="11267" width="15.28515625" style="43" customWidth="1"/>
    <col min="11268" max="11268" width="9.28515625" style="43" bestFit="1" customWidth="1"/>
    <col min="11269" max="11269" width="9.140625" style="43"/>
    <col min="11270" max="11270" width="12.7109375" style="43" customWidth="1"/>
    <col min="11271" max="11509" width="9.140625" style="43"/>
    <col min="11510" max="11510" width="15.42578125" style="43" customWidth="1"/>
    <col min="11511" max="11511" width="14.42578125" style="43" customWidth="1"/>
    <col min="11512" max="11513" width="11" style="43" customWidth="1"/>
    <col min="11514" max="11514" width="15" style="43" customWidth="1"/>
    <col min="11515" max="11515" width="11" style="43" customWidth="1"/>
    <col min="11516" max="11516" width="12.7109375" style="43" customWidth="1"/>
    <col min="11517" max="11517" width="12.85546875" style="43" customWidth="1"/>
    <col min="11518" max="11518" width="13.42578125" style="43" customWidth="1"/>
    <col min="11519" max="11522" width="9.140625" style="43"/>
    <col min="11523" max="11523" width="15.28515625" style="43" customWidth="1"/>
    <col min="11524" max="11524" width="9.28515625" style="43" bestFit="1" customWidth="1"/>
    <col min="11525" max="11525" width="9.140625" style="43"/>
    <col min="11526" max="11526" width="12.7109375" style="43" customWidth="1"/>
    <col min="11527" max="11765" width="9.140625" style="43"/>
    <col min="11766" max="11766" width="15.42578125" style="43" customWidth="1"/>
    <col min="11767" max="11767" width="14.42578125" style="43" customWidth="1"/>
    <col min="11768" max="11769" width="11" style="43" customWidth="1"/>
    <col min="11770" max="11770" width="15" style="43" customWidth="1"/>
    <col min="11771" max="11771" width="11" style="43" customWidth="1"/>
    <col min="11772" max="11772" width="12.7109375" style="43" customWidth="1"/>
    <col min="11773" max="11773" width="12.85546875" style="43" customWidth="1"/>
    <col min="11774" max="11774" width="13.42578125" style="43" customWidth="1"/>
    <col min="11775" max="11778" width="9.140625" style="43"/>
    <col min="11779" max="11779" width="15.28515625" style="43" customWidth="1"/>
    <col min="11780" max="11780" width="9.28515625" style="43" bestFit="1" customWidth="1"/>
    <col min="11781" max="11781" width="9.140625" style="43"/>
    <col min="11782" max="11782" width="12.7109375" style="43" customWidth="1"/>
    <col min="11783" max="12021" width="9.140625" style="43"/>
    <col min="12022" max="12022" width="15.42578125" style="43" customWidth="1"/>
    <col min="12023" max="12023" width="14.42578125" style="43" customWidth="1"/>
    <col min="12024" max="12025" width="11" style="43" customWidth="1"/>
    <col min="12026" max="12026" width="15" style="43" customWidth="1"/>
    <col min="12027" max="12027" width="11" style="43" customWidth="1"/>
    <col min="12028" max="12028" width="12.7109375" style="43" customWidth="1"/>
    <col min="12029" max="12029" width="12.85546875" style="43" customWidth="1"/>
    <col min="12030" max="12030" width="13.42578125" style="43" customWidth="1"/>
    <col min="12031" max="12034" width="9.140625" style="43"/>
    <col min="12035" max="12035" width="15.28515625" style="43" customWidth="1"/>
    <col min="12036" max="12036" width="9.28515625" style="43" bestFit="1" customWidth="1"/>
    <col min="12037" max="12037" width="9.140625" style="43"/>
    <col min="12038" max="12038" width="12.7109375" style="43" customWidth="1"/>
    <col min="12039" max="12277" width="9.140625" style="43"/>
    <col min="12278" max="12278" width="15.42578125" style="43" customWidth="1"/>
    <col min="12279" max="12279" width="14.42578125" style="43" customWidth="1"/>
    <col min="12280" max="12281" width="11" style="43" customWidth="1"/>
    <col min="12282" max="12282" width="15" style="43" customWidth="1"/>
    <col min="12283" max="12283" width="11" style="43" customWidth="1"/>
    <col min="12284" max="12284" width="12.7109375" style="43" customWidth="1"/>
    <col min="12285" max="12285" width="12.85546875" style="43" customWidth="1"/>
    <col min="12286" max="12286" width="13.42578125" style="43" customWidth="1"/>
    <col min="12287" max="12290" width="9.140625" style="43"/>
    <col min="12291" max="12291" width="15.28515625" style="43" customWidth="1"/>
    <col min="12292" max="12292" width="9.28515625" style="43" bestFit="1" customWidth="1"/>
    <col min="12293" max="12293" width="9.140625" style="43"/>
    <col min="12294" max="12294" width="12.7109375" style="43" customWidth="1"/>
    <col min="12295" max="12533" width="9.140625" style="43"/>
    <col min="12534" max="12534" width="15.42578125" style="43" customWidth="1"/>
    <col min="12535" max="12535" width="14.42578125" style="43" customWidth="1"/>
    <col min="12536" max="12537" width="11" style="43" customWidth="1"/>
    <col min="12538" max="12538" width="15" style="43" customWidth="1"/>
    <col min="12539" max="12539" width="11" style="43" customWidth="1"/>
    <col min="12540" max="12540" width="12.7109375" style="43" customWidth="1"/>
    <col min="12541" max="12541" width="12.85546875" style="43" customWidth="1"/>
    <col min="12542" max="12542" width="13.42578125" style="43" customWidth="1"/>
    <col min="12543" max="12546" width="9.140625" style="43"/>
    <col min="12547" max="12547" width="15.28515625" style="43" customWidth="1"/>
    <col min="12548" max="12548" width="9.28515625" style="43" bestFit="1" customWidth="1"/>
    <col min="12549" max="12549" width="9.140625" style="43"/>
    <col min="12550" max="12550" width="12.7109375" style="43" customWidth="1"/>
    <col min="12551" max="12789" width="9.140625" style="43"/>
    <col min="12790" max="12790" width="15.42578125" style="43" customWidth="1"/>
    <col min="12791" max="12791" width="14.42578125" style="43" customWidth="1"/>
    <col min="12792" max="12793" width="11" style="43" customWidth="1"/>
    <col min="12794" max="12794" width="15" style="43" customWidth="1"/>
    <col min="12795" max="12795" width="11" style="43" customWidth="1"/>
    <col min="12796" max="12796" width="12.7109375" style="43" customWidth="1"/>
    <col min="12797" max="12797" width="12.85546875" style="43" customWidth="1"/>
    <col min="12798" max="12798" width="13.42578125" style="43" customWidth="1"/>
    <col min="12799" max="12802" width="9.140625" style="43"/>
    <col min="12803" max="12803" width="15.28515625" style="43" customWidth="1"/>
    <col min="12804" max="12804" width="9.28515625" style="43" bestFit="1" customWidth="1"/>
    <col min="12805" max="12805" width="9.140625" style="43"/>
    <col min="12806" max="12806" width="12.7109375" style="43" customWidth="1"/>
    <col min="12807" max="13045" width="9.140625" style="43"/>
    <col min="13046" max="13046" width="15.42578125" style="43" customWidth="1"/>
    <col min="13047" max="13047" width="14.42578125" style="43" customWidth="1"/>
    <col min="13048" max="13049" width="11" style="43" customWidth="1"/>
    <col min="13050" max="13050" width="15" style="43" customWidth="1"/>
    <col min="13051" max="13051" width="11" style="43" customWidth="1"/>
    <col min="13052" max="13052" width="12.7109375" style="43" customWidth="1"/>
    <col min="13053" max="13053" width="12.85546875" style="43" customWidth="1"/>
    <col min="13054" max="13054" width="13.42578125" style="43" customWidth="1"/>
    <col min="13055" max="13058" width="9.140625" style="43"/>
    <col min="13059" max="13059" width="15.28515625" style="43" customWidth="1"/>
    <col min="13060" max="13060" width="9.28515625" style="43" bestFit="1" customWidth="1"/>
    <col min="13061" max="13061" width="9.140625" style="43"/>
    <col min="13062" max="13062" width="12.7109375" style="43" customWidth="1"/>
    <col min="13063" max="13301" width="9.140625" style="43"/>
    <col min="13302" max="13302" width="15.42578125" style="43" customWidth="1"/>
    <col min="13303" max="13303" width="14.42578125" style="43" customWidth="1"/>
    <col min="13304" max="13305" width="11" style="43" customWidth="1"/>
    <col min="13306" max="13306" width="15" style="43" customWidth="1"/>
    <col min="13307" max="13307" width="11" style="43" customWidth="1"/>
    <col min="13308" max="13308" width="12.7109375" style="43" customWidth="1"/>
    <col min="13309" max="13309" width="12.85546875" style="43" customWidth="1"/>
    <col min="13310" max="13310" width="13.42578125" style="43" customWidth="1"/>
    <col min="13311" max="13314" width="9.140625" style="43"/>
    <col min="13315" max="13315" width="15.28515625" style="43" customWidth="1"/>
    <col min="13316" max="13316" width="9.28515625" style="43" bestFit="1" customWidth="1"/>
    <col min="13317" max="13317" width="9.140625" style="43"/>
    <col min="13318" max="13318" width="12.7109375" style="43" customWidth="1"/>
    <col min="13319" max="13557" width="9.140625" style="43"/>
    <col min="13558" max="13558" width="15.42578125" style="43" customWidth="1"/>
    <col min="13559" max="13559" width="14.42578125" style="43" customWidth="1"/>
    <col min="13560" max="13561" width="11" style="43" customWidth="1"/>
    <col min="13562" max="13562" width="15" style="43" customWidth="1"/>
    <col min="13563" max="13563" width="11" style="43" customWidth="1"/>
    <col min="13564" max="13564" width="12.7109375" style="43" customWidth="1"/>
    <col min="13565" max="13565" width="12.85546875" style="43" customWidth="1"/>
    <col min="13566" max="13566" width="13.42578125" style="43" customWidth="1"/>
    <col min="13567" max="13570" width="9.140625" style="43"/>
    <col min="13571" max="13571" width="15.28515625" style="43" customWidth="1"/>
    <col min="13572" max="13572" width="9.28515625" style="43" bestFit="1" customWidth="1"/>
    <col min="13573" max="13573" width="9.140625" style="43"/>
    <col min="13574" max="13574" width="12.7109375" style="43" customWidth="1"/>
    <col min="13575" max="13813" width="9.140625" style="43"/>
    <col min="13814" max="13814" width="15.42578125" style="43" customWidth="1"/>
    <col min="13815" max="13815" width="14.42578125" style="43" customWidth="1"/>
    <col min="13816" max="13817" width="11" style="43" customWidth="1"/>
    <col min="13818" max="13818" width="15" style="43" customWidth="1"/>
    <col min="13819" max="13819" width="11" style="43" customWidth="1"/>
    <col min="13820" max="13820" width="12.7109375" style="43" customWidth="1"/>
    <col min="13821" max="13821" width="12.85546875" style="43" customWidth="1"/>
    <col min="13822" max="13822" width="13.42578125" style="43" customWidth="1"/>
    <col min="13823" max="13826" width="9.140625" style="43"/>
    <col min="13827" max="13827" width="15.28515625" style="43" customWidth="1"/>
    <col min="13828" max="13828" width="9.28515625" style="43" bestFit="1" customWidth="1"/>
    <col min="13829" max="13829" width="9.140625" style="43"/>
    <col min="13830" max="13830" width="12.7109375" style="43" customWidth="1"/>
    <col min="13831" max="14069" width="9.140625" style="43"/>
    <col min="14070" max="14070" width="15.42578125" style="43" customWidth="1"/>
    <col min="14071" max="14071" width="14.42578125" style="43" customWidth="1"/>
    <col min="14072" max="14073" width="11" style="43" customWidth="1"/>
    <col min="14074" max="14074" width="15" style="43" customWidth="1"/>
    <col min="14075" max="14075" width="11" style="43" customWidth="1"/>
    <col min="14076" max="14076" width="12.7109375" style="43" customWidth="1"/>
    <col min="14077" max="14077" width="12.85546875" style="43" customWidth="1"/>
    <col min="14078" max="14078" width="13.42578125" style="43" customWidth="1"/>
    <col min="14079" max="14082" width="9.140625" style="43"/>
    <col min="14083" max="14083" width="15.28515625" style="43" customWidth="1"/>
    <col min="14084" max="14084" width="9.28515625" style="43" bestFit="1" customWidth="1"/>
    <col min="14085" max="14085" width="9.140625" style="43"/>
    <col min="14086" max="14086" width="12.7109375" style="43" customWidth="1"/>
    <col min="14087" max="14325" width="9.140625" style="43"/>
    <col min="14326" max="14326" width="15.42578125" style="43" customWidth="1"/>
    <col min="14327" max="14327" width="14.42578125" style="43" customWidth="1"/>
    <col min="14328" max="14329" width="11" style="43" customWidth="1"/>
    <col min="14330" max="14330" width="15" style="43" customWidth="1"/>
    <col min="14331" max="14331" width="11" style="43" customWidth="1"/>
    <col min="14332" max="14332" width="12.7109375" style="43" customWidth="1"/>
    <col min="14333" max="14333" width="12.85546875" style="43" customWidth="1"/>
    <col min="14334" max="14334" width="13.42578125" style="43" customWidth="1"/>
    <col min="14335" max="14338" width="9.140625" style="43"/>
    <col min="14339" max="14339" width="15.28515625" style="43" customWidth="1"/>
    <col min="14340" max="14340" width="9.28515625" style="43" bestFit="1" customWidth="1"/>
    <col min="14341" max="14341" width="9.140625" style="43"/>
    <col min="14342" max="14342" width="12.7109375" style="43" customWidth="1"/>
    <col min="14343" max="14581" width="9.140625" style="43"/>
    <col min="14582" max="14582" width="15.42578125" style="43" customWidth="1"/>
    <col min="14583" max="14583" width="14.42578125" style="43" customWidth="1"/>
    <col min="14584" max="14585" width="11" style="43" customWidth="1"/>
    <col min="14586" max="14586" width="15" style="43" customWidth="1"/>
    <col min="14587" max="14587" width="11" style="43" customWidth="1"/>
    <col min="14588" max="14588" width="12.7109375" style="43" customWidth="1"/>
    <col min="14589" max="14589" width="12.85546875" style="43" customWidth="1"/>
    <col min="14590" max="14590" width="13.42578125" style="43" customWidth="1"/>
    <col min="14591" max="14594" width="9.140625" style="43"/>
    <col min="14595" max="14595" width="15.28515625" style="43" customWidth="1"/>
    <col min="14596" max="14596" width="9.28515625" style="43" bestFit="1" customWidth="1"/>
    <col min="14597" max="14597" width="9.140625" style="43"/>
    <col min="14598" max="14598" width="12.7109375" style="43" customWidth="1"/>
    <col min="14599" max="14837" width="9.140625" style="43"/>
    <col min="14838" max="14838" width="15.42578125" style="43" customWidth="1"/>
    <col min="14839" max="14839" width="14.42578125" style="43" customWidth="1"/>
    <col min="14840" max="14841" width="11" style="43" customWidth="1"/>
    <col min="14842" max="14842" width="15" style="43" customWidth="1"/>
    <col min="14843" max="14843" width="11" style="43" customWidth="1"/>
    <col min="14844" max="14844" width="12.7109375" style="43" customWidth="1"/>
    <col min="14845" max="14845" width="12.85546875" style="43" customWidth="1"/>
    <col min="14846" max="14846" width="13.42578125" style="43" customWidth="1"/>
    <col min="14847" max="14850" width="9.140625" style="43"/>
    <col min="14851" max="14851" width="15.28515625" style="43" customWidth="1"/>
    <col min="14852" max="14852" width="9.28515625" style="43" bestFit="1" customWidth="1"/>
    <col min="14853" max="14853" width="9.140625" style="43"/>
    <col min="14854" max="14854" width="12.7109375" style="43" customWidth="1"/>
    <col min="14855" max="15093" width="9.140625" style="43"/>
    <col min="15094" max="15094" width="15.42578125" style="43" customWidth="1"/>
    <col min="15095" max="15095" width="14.42578125" style="43" customWidth="1"/>
    <col min="15096" max="15097" width="11" style="43" customWidth="1"/>
    <col min="15098" max="15098" width="15" style="43" customWidth="1"/>
    <col min="15099" max="15099" width="11" style="43" customWidth="1"/>
    <col min="15100" max="15100" width="12.7109375" style="43" customWidth="1"/>
    <col min="15101" max="15101" width="12.85546875" style="43" customWidth="1"/>
    <col min="15102" max="15102" width="13.42578125" style="43" customWidth="1"/>
    <col min="15103" max="15106" width="9.140625" style="43"/>
    <col min="15107" max="15107" width="15.28515625" style="43" customWidth="1"/>
    <col min="15108" max="15108" width="9.28515625" style="43" bestFit="1" customWidth="1"/>
    <col min="15109" max="15109" width="9.140625" style="43"/>
    <col min="15110" max="15110" width="12.7109375" style="43" customWidth="1"/>
    <col min="15111" max="15349" width="9.140625" style="43"/>
    <col min="15350" max="15350" width="15.42578125" style="43" customWidth="1"/>
    <col min="15351" max="15351" width="14.42578125" style="43" customWidth="1"/>
    <col min="15352" max="15353" width="11" style="43" customWidth="1"/>
    <col min="15354" max="15354" width="15" style="43" customWidth="1"/>
    <col min="15355" max="15355" width="11" style="43" customWidth="1"/>
    <col min="15356" max="15356" width="12.7109375" style="43" customWidth="1"/>
    <col min="15357" max="15357" width="12.85546875" style="43" customWidth="1"/>
    <col min="15358" max="15358" width="13.42578125" style="43" customWidth="1"/>
    <col min="15359" max="15362" width="9.140625" style="43"/>
    <col min="15363" max="15363" width="15.28515625" style="43" customWidth="1"/>
    <col min="15364" max="15364" width="9.28515625" style="43" bestFit="1" customWidth="1"/>
    <col min="15365" max="15365" width="9.140625" style="43"/>
    <col min="15366" max="15366" width="12.7109375" style="43" customWidth="1"/>
    <col min="15367" max="15605" width="9.140625" style="43"/>
    <col min="15606" max="15606" width="15.42578125" style="43" customWidth="1"/>
    <col min="15607" max="15607" width="14.42578125" style="43" customWidth="1"/>
    <col min="15608" max="15609" width="11" style="43" customWidth="1"/>
    <col min="15610" max="15610" width="15" style="43" customWidth="1"/>
    <col min="15611" max="15611" width="11" style="43" customWidth="1"/>
    <col min="15612" max="15612" width="12.7109375" style="43" customWidth="1"/>
    <col min="15613" max="15613" width="12.85546875" style="43" customWidth="1"/>
    <col min="15614" max="15614" width="13.42578125" style="43" customWidth="1"/>
    <col min="15615" max="15618" width="9.140625" style="43"/>
    <col min="15619" max="15619" width="15.28515625" style="43" customWidth="1"/>
    <col min="15620" max="15620" width="9.28515625" style="43" bestFit="1" customWidth="1"/>
    <col min="15621" max="15621" width="9.140625" style="43"/>
    <col min="15622" max="15622" width="12.7109375" style="43" customWidth="1"/>
    <col min="15623" max="15861" width="9.140625" style="43"/>
    <col min="15862" max="15862" width="15.42578125" style="43" customWidth="1"/>
    <col min="15863" max="15863" width="14.42578125" style="43" customWidth="1"/>
    <col min="15864" max="15865" width="11" style="43" customWidth="1"/>
    <col min="15866" max="15866" width="15" style="43" customWidth="1"/>
    <col min="15867" max="15867" width="11" style="43" customWidth="1"/>
    <col min="15868" max="15868" width="12.7109375" style="43" customWidth="1"/>
    <col min="15869" max="15869" width="12.85546875" style="43" customWidth="1"/>
    <col min="15870" max="15870" width="13.42578125" style="43" customWidth="1"/>
    <col min="15871" max="15874" width="9.140625" style="43"/>
    <col min="15875" max="15875" width="15.28515625" style="43" customWidth="1"/>
    <col min="15876" max="15876" width="9.28515625" style="43" bestFit="1" customWidth="1"/>
    <col min="15877" max="15877" width="9.140625" style="43"/>
    <col min="15878" max="15878" width="12.7109375" style="43" customWidth="1"/>
    <col min="15879" max="16117" width="9.140625" style="43"/>
    <col min="16118" max="16118" width="15.42578125" style="43" customWidth="1"/>
    <col min="16119" max="16119" width="14.42578125" style="43" customWidth="1"/>
    <col min="16120" max="16121" width="11" style="43" customWidth="1"/>
    <col min="16122" max="16122" width="15" style="43" customWidth="1"/>
    <col min="16123" max="16123" width="11" style="43" customWidth="1"/>
    <col min="16124" max="16124" width="12.7109375" style="43" customWidth="1"/>
    <col min="16125" max="16125" width="12.85546875" style="43" customWidth="1"/>
    <col min="16126" max="16126" width="13.42578125" style="43" customWidth="1"/>
    <col min="16127" max="16130" width="9.140625" style="43"/>
    <col min="16131" max="16131" width="15.28515625" style="43" customWidth="1"/>
    <col min="16132" max="16132" width="9.28515625" style="43" bestFit="1" customWidth="1"/>
    <col min="16133" max="16133" width="9.140625" style="43"/>
    <col min="16134" max="16134" width="12.7109375" style="43" customWidth="1"/>
    <col min="16135" max="16384" width="9.140625" style="43"/>
  </cols>
  <sheetData>
    <row r="1" spans="1:16" ht="15.75">
      <c r="D1" s="44" t="s">
        <v>247</v>
      </c>
      <c r="E1" s="45"/>
      <c r="F1" s="45"/>
      <c r="G1" s="45"/>
      <c r="H1" s="45"/>
      <c r="I1" s="45"/>
      <c r="J1" s="45"/>
    </row>
    <row r="2" spans="1:16">
      <c r="B2" s="46" t="s">
        <v>248</v>
      </c>
      <c r="C2" s="47">
        <f>COUNT(B13:B23)</f>
        <v>11</v>
      </c>
      <c r="D2" s="48" t="s">
        <v>249</v>
      </c>
      <c r="E2" s="48" t="s">
        <v>250</v>
      </c>
      <c r="F2" s="48" t="s">
        <v>251</v>
      </c>
      <c r="G2" s="48" t="s">
        <v>252</v>
      </c>
      <c r="H2" s="48" t="s">
        <v>253</v>
      </c>
      <c r="I2" s="48" t="s">
        <v>254</v>
      </c>
      <c r="J2" s="48" t="s">
        <v>255</v>
      </c>
      <c r="K2" s="48" t="s">
        <v>256</v>
      </c>
      <c r="L2" s="49" t="s">
        <v>257</v>
      </c>
    </row>
    <row r="3" spans="1:16">
      <c r="B3" s="46" t="s">
        <v>258</v>
      </c>
      <c r="C3" s="47">
        <f>COUNT(B13:H13)</f>
        <v>6</v>
      </c>
      <c r="D3" s="50" t="s">
        <v>8</v>
      </c>
      <c r="E3" s="51">
        <f>C3-1</f>
        <v>5</v>
      </c>
      <c r="F3" s="51">
        <f>(SUMSQ(B24:H24)/C2)-C6</f>
        <v>12307636.81973505</v>
      </c>
      <c r="G3" s="51">
        <f>F3/E3</f>
        <v>2461527.3639470101</v>
      </c>
      <c r="H3" s="51">
        <f>G3/G5</f>
        <v>22.470556215785553</v>
      </c>
      <c r="I3" s="52">
        <f>FINV(0.05,E3,E$5)</f>
        <v>2.4004091193501873</v>
      </c>
      <c r="J3" s="53" t="str">
        <f>IF(H3&gt;K3,"**",IF(H3&gt;I3,"*","NS"))</f>
        <v>**</v>
      </c>
      <c r="K3" s="52">
        <f>FINV(0.01,E3,E$5)</f>
        <v>3.407679504601699</v>
      </c>
      <c r="L3" s="43">
        <f>FDIST(H3,E3,E$5)</f>
        <v>9.7510180459984038E-12</v>
      </c>
    </row>
    <row r="4" spans="1:16">
      <c r="B4" s="46" t="s">
        <v>259</v>
      </c>
      <c r="C4" s="54">
        <f>I24</f>
        <v>176330.04999999996</v>
      </c>
      <c r="D4" s="50" t="s">
        <v>242</v>
      </c>
      <c r="E4" s="51">
        <f>C2-1</f>
        <v>10</v>
      </c>
      <c r="F4" s="51">
        <f>(SUMSQ(I13:I23)/C3)-C6</f>
        <v>3010548.7287123203</v>
      </c>
      <c r="G4" s="51">
        <f>F4/E4</f>
        <v>301054.87287123204</v>
      </c>
      <c r="H4" s="51">
        <f>G4/G5</f>
        <v>2.7482410083964526</v>
      </c>
      <c r="I4" s="52">
        <f>FINV(0.05,E4,E$5)</f>
        <v>2.0261429612452035</v>
      </c>
      <c r="J4" s="53" t="str">
        <f>IF(H4&gt;K4,"**",IF(H4&gt;I4,"*","NS"))</f>
        <v>**</v>
      </c>
      <c r="K4" s="52">
        <f>FINV(0.01,E4,E$5)</f>
        <v>2.6981394138593808</v>
      </c>
      <c r="L4" s="55">
        <f>FDIST(H4,E4,E$5)</f>
        <v>8.8665643026402986E-3</v>
      </c>
    </row>
    <row r="5" spans="1:16">
      <c r="B5" s="46" t="s">
        <v>260</v>
      </c>
      <c r="C5" s="54">
        <f>I24/(C2*C3)</f>
        <v>2671.6674242424237</v>
      </c>
      <c r="D5" s="50" t="s">
        <v>261</v>
      </c>
      <c r="E5" s="51">
        <f>E4*E3</f>
        <v>50</v>
      </c>
      <c r="F5" s="51">
        <f>F6-F4-F3</f>
        <v>5477228.3790149093</v>
      </c>
      <c r="G5" s="52">
        <f>F5/E5</f>
        <v>109544.56758029819</v>
      </c>
      <c r="H5" s="51"/>
      <c r="I5" s="51"/>
      <c r="J5" s="53"/>
    </row>
    <row r="6" spans="1:16">
      <c r="B6" s="46" t="s">
        <v>262</v>
      </c>
      <c r="C6" s="54">
        <f>POWER(I24,2)/(C2*C3)</f>
        <v>471095250.50003767</v>
      </c>
      <c r="D6" s="48" t="s">
        <v>263</v>
      </c>
      <c r="E6" s="56">
        <f>C2*C3-1</f>
        <v>65</v>
      </c>
      <c r="F6" s="56">
        <f>SUMSQ(B13:H23)-C6</f>
        <v>20795413.92746228</v>
      </c>
      <c r="G6" s="56"/>
      <c r="H6" s="56"/>
      <c r="I6" s="56"/>
      <c r="J6" s="53"/>
    </row>
    <row r="7" spans="1:16" s="57" customFormat="1">
      <c r="C7" s="58"/>
      <c r="D7" s="59" t="s">
        <v>264</v>
      </c>
      <c r="E7" s="60"/>
      <c r="F7" s="60">
        <f>SQRT(G5)</f>
        <v>330.97517668293222</v>
      </c>
      <c r="G7" s="61"/>
      <c r="H7" s="61"/>
      <c r="I7" s="61"/>
    </row>
    <row r="8" spans="1:16">
      <c r="D8" s="139" t="s">
        <v>265</v>
      </c>
      <c r="E8" s="139"/>
      <c r="F8" s="62">
        <f>SQRT((G5)/C3)</f>
        <v>135.12005006678208</v>
      </c>
      <c r="I8" s="63"/>
    </row>
    <row r="9" spans="1:16">
      <c r="D9" s="139" t="s">
        <v>266</v>
      </c>
      <c r="E9" s="139"/>
      <c r="F9" s="62">
        <f>TINV(0.05,E5)*F8*SQRT(2)</f>
        <v>383.81275588203846</v>
      </c>
      <c r="G9" s="43" t="s">
        <v>267</v>
      </c>
      <c r="H9" s="62">
        <f>TINV(0.01,E5)*F8*SQRT(2)</f>
        <v>511.6957850506837</v>
      </c>
    </row>
    <row r="10" spans="1:16">
      <c r="D10" s="139" t="s">
        <v>268</v>
      </c>
      <c r="E10" s="139"/>
      <c r="F10" s="62">
        <f>SQRT(G5)/C5*100</f>
        <v>12.388337473433218</v>
      </c>
    </row>
    <row r="11" spans="1:16">
      <c r="D11" s="53"/>
      <c r="E11" s="64"/>
      <c r="O11" s="65" t="s">
        <v>260</v>
      </c>
      <c r="P11" s="66">
        <f>C5</f>
        <v>2671.6674242424237</v>
      </c>
    </row>
    <row r="12" spans="1:16">
      <c r="A12" s="67" t="s">
        <v>242</v>
      </c>
      <c r="B12" s="67" t="s">
        <v>64</v>
      </c>
      <c r="C12" s="67" t="s">
        <v>65</v>
      </c>
      <c r="D12" s="67" t="s">
        <v>269</v>
      </c>
      <c r="E12" s="67">
        <v>4</v>
      </c>
      <c r="F12" s="67">
        <v>5</v>
      </c>
      <c r="G12" s="67">
        <v>6</v>
      </c>
      <c r="H12" s="67">
        <v>8</v>
      </c>
      <c r="I12" s="67" t="s">
        <v>270</v>
      </c>
      <c r="J12" s="67" t="s">
        <v>260</v>
      </c>
      <c r="K12" s="67" t="s">
        <v>271</v>
      </c>
      <c r="L12" s="43" t="s">
        <v>318</v>
      </c>
      <c r="O12" s="68" t="s">
        <v>264</v>
      </c>
      <c r="P12" s="69">
        <f>SQRT(G5)</f>
        <v>330.97517668293222</v>
      </c>
    </row>
    <row r="13" spans="1:16" ht="15">
      <c r="A13" t="s">
        <v>194</v>
      </c>
      <c r="B13" s="91">
        <v>3283.15</v>
      </c>
      <c r="C13" s="91">
        <v>3285.1</v>
      </c>
      <c r="D13" s="91">
        <v>3076.4500000000003</v>
      </c>
      <c r="E13" s="91">
        <v>3802.5</v>
      </c>
      <c r="F13" s="91">
        <v>2407.6</v>
      </c>
      <c r="G13" s="91">
        <v>2785.9</v>
      </c>
      <c r="H13" s="71"/>
      <c r="I13" s="72">
        <f t="shared" ref="I13:I23" si="0">SUM(B13:H13)</f>
        <v>18640.7</v>
      </c>
      <c r="J13" s="73">
        <f t="shared" ref="J13:J23" si="1">AVERAGE(B13:H13)</f>
        <v>3106.7833333333333</v>
      </c>
      <c r="K13" s="56">
        <f t="shared" ref="K13:K23" si="2">STDEV(B13:D13)/SQRT(C$3)</f>
        <v>48.951085279081539</v>
      </c>
      <c r="L13" s="43">
        <f>J13/8*0.01</f>
        <v>3.8834791666666666</v>
      </c>
      <c r="O13" s="68" t="s">
        <v>272</v>
      </c>
      <c r="P13" s="69">
        <f>F7/C5*100</f>
        <v>12.388337473433218</v>
      </c>
    </row>
    <row r="14" spans="1:16" ht="15">
      <c r="A14" t="s">
        <v>200</v>
      </c>
      <c r="B14" s="91">
        <v>3202.55</v>
      </c>
      <c r="C14" s="91">
        <v>3484</v>
      </c>
      <c r="D14" s="91">
        <v>2928.25</v>
      </c>
      <c r="E14" s="91">
        <v>2897.05</v>
      </c>
      <c r="F14" s="91">
        <v>2614.9500000000003</v>
      </c>
      <c r="G14" s="91">
        <v>2000.7</v>
      </c>
      <c r="H14" s="71"/>
      <c r="I14" s="72">
        <f t="shared" si="0"/>
        <v>17127.5</v>
      </c>
      <c r="J14" s="73">
        <f t="shared" si="1"/>
        <v>2854.5833333333335</v>
      </c>
      <c r="K14" s="56">
        <f t="shared" si="2"/>
        <v>113.44512317513902</v>
      </c>
      <c r="L14" s="43">
        <f t="shared" ref="L14:L23" si="3">J14/8*0.01</f>
        <v>3.5682291666666668</v>
      </c>
      <c r="O14" s="68" t="s">
        <v>273</v>
      </c>
      <c r="P14" s="69">
        <f>F7/SQRT(C3)</f>
        <v>135.12005006678211</v>
      </c>
    </row>
    <row r="15" spans="1:16" ht="15">
      <c r="A15" t="s">
        <v>204</v>
      </c>
      <c r="B15" s="91">
        <v>3606.2000000000003</v>
      </c>
      <c r="C15" s="91">
        <v>3312.4</v>
      </c>
      <c r="D15" s="91">
        <v>2674.75</v>
      </c>
      <c r="E15" s="91">
        <v>2938</v>
      </c>
      <c r="F15" s="91">
        <v>2447.25</v>
      </c>
      <c r="G15" s="91">
        <v>1914.9</v>
      </c>
      <c r="H15" s="71"/>
      <c r="I15" s="72">
        <f t="shared" si="0"/>
        <v>16893.5</v>
      </c>
      <c r="J15" s="73">
        <f t="shared" si="1"/>
        <v>2815.5833333333335</v>
      </c>
      <c r="K15" s="56">
        <f t="shared" si="2"/>
        <v>194.40186506021161</v>
      </c>
      <c r="L15" s="43">
        <f t="shared" si="3"/>
        <v>3.5194791666666667</v>
      </c>
      <c r="O15" s="68" t="s">
        <v>274</v>
      </c>
      <c r="P15" s="69">
        <f>F8*SQRT(2)</f>
        <v>191.08860735297486</v>
      </c>
    </row>
    <row r="16" spans="1:16" ht="15">
      <c r="A16" t="s">
        <v>196</v>
      </c>
      <c r="B16" s="91">
        <v>2317.9</v>
      </c>
      <c r="C16" s="91">
        <v>3206.4500000000003</v>
      </c>
      <c r="D16" s="91">
        <v>2896.4</v>
      </c>
      <c r="E16" s="91">
        <v>2955.55</v>
      </c>
      <c r="F16" s="91">
        <v>2607.15</v>
      </c>
      <c r="G16" s="91">
        <v>2284.75</v>
      </c>
      <c r="H16" s="71"/>
      <c r="I16" s="72">
        <f t="shared" si="0"/>
        <v>16268.199999999999</v>
      </c>
      <c r="J16" s="73">
        <f t="shared" si="1"/>
        <v>2711.3666666666663</v>
      </c>
      <c r="K16" s="56">
        <f t="shared" si="2"/>
        <v>184.11306572924872</v>
      </c>
      <c r="L16" s="43">
        <f t="shared" si="3"/>
        <v>3.3892083333333329</v>
      </c>
      <c r="O16" s="68" t="s">
        <v>275</v>
      </c>
      <c r="P16" s="69">
        <f>TINV(0.05,E5)*F8*SQRT(2)</f>
        <v>383.81275588203846</v>
      </c>
    </row>
    <row r="17" spans="1:16" ht="15">
      <c r="A17" t="s">
        <v>195</v>
      </c>
      <c r="B17" s="91">
        <v>3094.65</v>
      </c>
      <c r="C17" s="91">
        <v>3277.3</v>
      </c>
      <c r="D17" s="91">
        <v>2802.8</v>
      </c>
      <c r="E17" s="91">
        <v>2648.1</v>
      </c>
      <c r="F17" s="91">
        <v>2765.75</v>
      </c>
      <c r="G17" s="91">
        <v>1567.8</v>
      </c>
      <c r="H17" s="71"/>
      <c r="I17" s="72">
        <f t="shared" si="0"/>
        <v>16156.4</v>
      </c>
      <c r="J17" s="73">
        <f t="shared" si="1"/>
        <v>2692.7333333333331</v>
      </c>
      <c r="K17" s="56">
        <f>STDEV(B17:D17)/SQRT(C$3)</f>
        <v>97.708138947923786</v>
      </c>
      <c r="L17" s="43">
        <f t="shared" si="3"/>
        <v>3.3659166666666667</v>
      </c>
      <c r="O17" s="68" t="s">
        <v>276</v>
      </c>
      <c r="P17" s="69">
        <f>TINV(0.01,E5)*F8*SQRT(2)</f>
        <v>511.6957850506837</v>
      </c>
    </row>
    <row r="18" spans="1:16" ht="15">
      <c r="A18" t="s">
        <v>199</v>
      </c>
      <c r="B18" s="91">
        <v>3582.8</v>
      </c>
      <c r="C18" s="91">
        <v>2759.25</v>
      </c>
      <c r="D18" s="91">
        <v>2572.0500000000002</v>
      </c>
      <c r="E18" s="91">
        <v>2304.25</v>
      </c>
      <c r="F18" s="91">
        <v>2150.85</v>
      </c>
      <c r="G18" s="91">
        <v>1356.55</v>
      </c>
      <c r="H18" s="71"/>
      <c r="I18" s="72">
        <f t="shared" si="0"/>
        <v>14725.75</v>
      </c>
      <c r="J18" s="73">
        <f t="shared" si="1"/>
        <v>2454.2916666666665</v>
      </c>
      <c r="K18" s="56">
        <f>STDEV(B18:D18)/SQRT(C$3)</f>
        <v>219.52562524427321</v>
      </c>
      <c r="L18" s="43">
        <f t="shared" si="3"/>
        <v>3.0678645833333333</v>
      </c>
      <c r="O18" s="68" t="s">
        <v>277</v>
      </c>
      <c r="P18" s="69">
        <f>(G4-G5)/C3</f>
        <v>31918.384215155646</v>
      </c>
    </row>
    <row r="19" spans="1:16" ht="15">
      <c r="A19" t="s">
        <v>198</v>
      </c>
      <c r="B19" s="91">
        <v>2616.9</v>
      </c>
      <c r="C19" s="91">
        <v>3529.5</v>
      </c>
      <c r="D19" s="91">
        <v>3380.65</v>
      </c>
      <c r="E19" s="91">
        <v>2349.75</v>
      </c>
      <c r="F19" s="91">
        <v>2558.4</v>
      </c>
      <c r="G19" s="91">
        <v>1860.95</v>
      </c>
      <c r="H19" s="71"/>
      <c r="I19" s="72">
        <f t="shared" si="0"/>
        <v>16296.15</v>
      </c>
      <c r="J19" s="73">
        <f t="shared" si="1"/>
        <v>2716.0250000000001</v>
      </c>
      <c r="K19" s="56">
        <f>STDEV(B19:D19)/SQRT(C$3)</f>
        <v>199.88254502471185</v>
      </c>
      <c r="L19" s="43">
        <f t="shared" si="3"/>
        <v>3.3950312500000002</v>
      </c>
      <c r="O19" s="68" t="s">
        <v>278</v>
      </c>
      <c r="P19" s="69">
        <f>P18+G5</f>
        <v>141462.95179545385</v>
      </c>
    </row>
    <row r="20" spans="1:16" ht="15">
      <c r="A20" t="s">
        <v>202</v>
      </c>
      <c r="B20" s="91">
        <v>3594.5</v>
      </c>
      <c r="C20" s="91">
        <v>2676.7000000000003</v>
      </c>
      <c r="D20" s="91">
        <v>2686.4500000000003</v>
      </c>
      <c r="E20" s="91">
        <v>2303.6</v>
      </c>
      <c r="F20" s="91">
        <v>1962.3500000000001</v>
      </c>
      <c r="G20" s="91">
        <v>1460.55</v>
      </c>
      <c r="H20" s="71"/>
      <c r="I20" s="72">
        <f t="shared" si="0"/>
        <v>14684.150000000001</v>
      </c>
      <c r="J20" s="73">
        <f t="shared" si="1"/>
        <v>2447.3583333333336</v>
      </c>
      <c r="K20" s="56">
        <f t="shared" si="2"/>
        <v>215.18768971657119</v>
      </c>
      <c r="L20" s="43">
        <f t="shared" si="3"/>
        <v>3.0591979166666672</v>
      </c>
      <c r="O20" s="68" t="s">
        <v>279</v>
      </c>
      <c r="P20" s="69">
        <f>SQRT(P18)</f>
        <v>178.65716950392908</v>
      </c>
    </row>
    <row r="21" spans="1:16" ht="15">
      <c r="A21" t="s">
        <v>201</v>
      </c>
      <c r="B21" s="91">
        <v>3233.1</v>
      </c>
      <c r="C21" s="91">
        <v>2859.35</v>
      </c>
      <c r="D21" s="91">
        <v>2231.4500000000003</v>
      </c>
      <c r="E21" s="91">
        <v>2395.9</v>
      </c>
      <c r="F21" s="91">
        <v>1998.75</v>
      </c>
      <c r="G21" s="91">
        <v>1507.3500000000001</v>
      </c>
      <c r="H21" s="71"/>
      <c r="I21" s="72">
        <f t="shared" si="0"/>
        <v>14225.9</v>
      </c>
      <c r="J21" s="73">
        <f t="shared" si="1"/>
        <v>2370.9833333333331</v>
      </c>
      <c r="K21" s="56">
        <f t="shared" si="2"/>
        <v>206.6431569289326</v>
      </c>
      <c r="L21" s="43">
        <f t="shared" si="3"/>
        <v>2.9637291666666665</v>
      </c>
      <c r="O21" s="68" t="s">
        <v>280</v>
      </c>
      <c r="P21" s="69">
        <f>SQRT(P19)</f>
        <v>376.11560961419008</v>
      </c>
    </row>
    <row r="22" spans="1:16" ht="15">
      <c r="A22" t="s">
        <v>197</v>
      </c>
      <c r="B22" s="91">
        <v>2471.9500000000003</v>
      </c>
      <c r="C22" s="91">
        <v>2806.7000000000003</v>
      </c>
      <c r="D22" s="91">
        <v>2570.1</v>
      </c>
      <c r="E22" s="91">
        <v>2444</v>
      </c>
      <c r="F22" s="91">
        <v>2204.8000000000002</v>
      </c>
      <c r="G22" s="91">
        <v>2132</v>
      </c>
      <c r="H22" s="71"/>
      <c r="I22" s="72">
        <f t="shared" si="0"/>
        <v>14629.55</v>
      </c>
      <c r="J22" s="73">
        <f t="shared" si="1"/>
        <v>2438.2583333333332</v>
      </c>
      <c r="K22" s="56">
        <f t="shared" si="2"/>
        <v>70.251639957133506</v>
      </c>
      <c r="L22" s="43">
        <f t="shared" si="3"/>
        <v>3.0478229166666666</v>
      </c>
      <c r="O22" s="68" t="s">
        <v>281</v>
      </c>
      <c r="P22" s="69">
        <f>G5</f>
        <v>109544.56758029819</v>
      </c>
    </row>
    <row r="23" spans="1:16" ht="15">
      <c r="A23" t="s">
        <v>205</v>
      </c>
      <c r="B23" s="91">
        <v>3112.2000000000003</v>
      </c>
      <c r="C23" s="91">
        <v>3088.8</v>
      </c>
      <c r="D23" s="91">
        <v>3207.1</v>
      </c>
      <c r="E23" s="91">
        <v>2986.1</v>
      </c>
      <c r="F23" s="91">
        <v>2474.5500000000002</v>
      </c>
      <c r="G23" s="91">
        <v>1813.5</v>
      </c>
      <c r="H23" s="71"/>
      <c r="I23" s="72">
        <f t="shared" si="0"/>
        <v>16682.25</v>
      </c>
      <c r="J23" s="73">
        <f t="shared" si="1"/>
        <v>2780.375</v>
      </c>
      <c r="K23" s="56">
        <f t="shared" si="2"/>
        <v>25.575845809846005</v>
      </c>
      <c r="L23" s="43">
        <f t="shared" si="3"/>
        <v>3.4754687500000001</v>
      </c>
      <c r="O23" s="68" t="s">
        <v>282</v>
      </c>
      <c r="P23" s="69">
        <f>SQRT(P22)</f>
        <v>330.97517668293222</v>
      </c>
    </row>
    <row r="24" spans="1:16">
      <c r="A24" s="80" t="s">
        <v>289</v>
      </c>
      <c r="B24" s="81">
        <f t="shared" ref="B24:I24" si="4">SUM(B13:B23)</f>
        <v>34115.9</v>
      </c>
      <c r="C24" s="81">
        <f t="shared" si="4"/>
        <v>34285.550000000003</v>
      </c>
      <c r="D24" s="81">
        <f>SUM(D13:D23)</f>
        <v>31026.45</v>
      </c>
      <c r="E24" s="81">
        <f>SUM(E13:E23)</f>
        <v>30024.799999999996</v>
      </c>
      <c r="F24" s="81">
        <f>SUM(F13:F23)</f>
        <v>26192.399999999998</v>
      </c>
      <c r="G24" s="81">
        <f>SUM(G13:G23)</f>
        <v>20684.949999999997</v>
      </c>
      <c r="H24" s="81">
        <f t="shared" si="4"/>
        <v>0</v>
      </c>
      <c r="I24" s="81">
        <f t="shared" si="4"/>
        <v>176330.04999999996</v>
      </c>
      <c r="J24" s="62"/>
      <c r="O24" s="68" t="s">
        <v>283</v>
      </c>
      <c r="P24" s="69">
        <f>P20/C5*100</f>
        <v>6.6871036373319921</v>
      </c>
    </row>
    <row r="25" spans="1:16">
      <c r="B25" s="55">
        <f>AVERAGE(B13:B23)</f>
        <v>3101.4454545454546</v>
      </c>
      <c r="C25" s="55">
        <f>AVERAGE(C13:C23)</f>
        <v>3116.8681818181822</v>
      </c>
      <c r="O25" s="68" t="s">
        <v>284</v>
      </c>
      <c r="P25" s="69">
        <f>P21/C5*100</f>
        <v>14.077935232557667</v>
      </c>
    </row>
    <row r="26" spans="1:16">
      <c r="O26" s="68" t="s">
        <v>285</v>
      </c>
      <c r="P26" s="69">
        <f>P23/C5*100</f>
        <v>12.388337473433218</v>
      </c>
    </row>
    <row r="27" spans="1:16">
      <c r="O27" s="68" t="s">
        <v>286</v>
      </c>
      <c r="P27" s="69">
        <f>P18/P19*100</f>
        <v>22.563069559942122</v>
      </c>
    </row>
    <row r="28" spans="1:16">
      <c r="O28" s="68" t="s">
        <v>287</v>
      </c>
      <c r="P28" s="69">
        <f>P18/P21*2.06</f>
        <v>174.81824684348317</v>
      </c>
    </row>
    <row r="29" spans="1:16">
      <c r="O29" s="76" t="s">
        <v>288</v>
      </c>
      <c r="P29" s="77">
        <f>P28/C5*100</f>
        <v>6.5434134973987073</v>
      </c>
    </row>
    <row r="33" spans="1:5" ht="15">
      <c r="A33" s="82"/>
    </row>
    <row r="34" spans="1:5" ht="15">
      <c r="A34" s="82"/>
    </row>
    <row r="35" spans="1:5" ht="15">
      <c r="A35" s="82"/>
    </row>
    <row r="36" spans="1:5" ht="15">
      <c r="A36" s="82"/>
    </row>
    <row r="37" spans="1:5" ht="15">
      <c r="A37" s="82"/>
    </row>
    <row r="38" spans="1:5" ht="15">
      <c r="A38" s="82"/>
      <c r="B38" s="82"/>
      <c r="D38" s="82"/>
      <c r="E38" s="82"/>
    </row>
    <row r="39" spans="1:5" ht="15">
      <c r="A39" s="82"/>
      <c r="B39" s="82"/>
      <c r="D39" s="82"/>
      <c r="E39" s="82"/>
    </row>
    <row r="40" spans="1:5" ht="15">
      <c r="A40" s="82"/>
      <c r="B40" s="82"/>
      <c r="D40" s="82"/>
      <c r="E40" s="82"/>
    </row>
    <row r="41" spans="1:5" ht="15">
      <c r="A41" s="82"/>
      <c r="B41" s="82"/>
      <c r="D41" s="82"/>
      <c r="E41" s="82"/>
    </row>
    <row r="42" spans="1:5" ht="15">
      <c r="A42" s="82"/>
      <c r="B42" s="82"/>
      <c r="D42" s="82"/>
      <c r="E42" s="82"/>
    </row>
    <row r="43" spans="1:5" ht="15">
      <c r="A43" s="82"/>
      <c r="B43" s="82"/>
      <c r="D43" s="82"/>
      <c r="E43" s="82"/>
    </row>
    <row r="44" spans="1:5" ht="15">
      <c r="A44" s="82"/>
      <c r="B44" s="82"/>
      <c r="D44" s="82"/>
      <c r="E44" s="82"/>
    </row>
    <row r="45" spans="1:5" ht="15">
      <c r="A45" s="82"/>
      <c r="B45" s="82"/>
      <c r="D45" s="82"/>
      <c r="E45" s="82"/>
    </row>
    <row r="46" spans="1:5" ht="15">
      <c r="A46" s="82"/>
      <c r="B46" s="82"/>
      <c r="D46" s="82"/>
      <c r="E46" s="82"/>
    </row>
    <row r="47" spans="1:5" ht="15">
      <c r="A47" s="82"/>
      <c r="B47" s="82"/>
      <c r="D47" s="82"/>
      <c r="E47" s="82"/>
    </row>
    <row r="48" spans="1:5" ht="15">
      <c r="A48" s="82"/>
      <c r="B48" s="82"/>
      <c r="D48" s="82"/>
      <c r="E48" s="82"/>
    </row>
    <row r="49" spans="1:5" ht="15">
      <c r="A49" s="82"/>
      <c r="B49" s="82"/>
      <c r="D49" s="82"/>
      <c r="E49" s="82"/>
    </row>
    <row r="50" spans="1:5" ht="15">
      <c r="A50" s="82"/>
      <c r="B50" s="82"/>
      <c r="D50" s="82"/>
      <c r="E50" s="82"/>
    </row>
    <row r="51" spans="1:5" ht="15">
      <c r="A51" s="82"/>
      <c r="B51" s="82"/>
      <c r="D51" s="82"/>
      <c r="E51" s="82"/>
    </row>
    <row r="52" spans="1:5" ht="15">
      <c r="A52" s="82"/>
      <c r="B52" s="82"/>
      <c r="D52" s="82"/>
      <c r="E52" s="82"/>
    </row>
    <row r="53" spans="1:5" ht="15">
      <c r="A53" s="82"/>
      <c r="B53" s="82"/>
      <c r="D53" s="82"/>
      <c r="E53" s="82"/>
    </row>
    <row r="54" spans="1:5" ht="15">
      <c r="A54" s="82"/>
      <c r="B54" s="82"/>
      <c r="D54" s="82"/>
      <c r="E54" s="82"/>
    </row>
    <row r="55" spans="1:5" ht="15">
      <c r="A55" s="82"/>
      <c r="B55" s="82"/>
      <c r="D55" s="82"/>
      <c r="E55" s="82"/>
    </row>
    <row r="56" spans="1:5" ht="15">
      <c r="A56" s="82"/>
      <c r="B56" s="82"/>
      <c r="D56" s="82"/>
      <c r="E56" s="82"/>
    </row>
    <row r="57" spans="1:5" ht="15">
      <c r="A57" s="82"/>
      <c r="B57" s="82"/>
      <c r="D57" s="82"/>
      <c r="E57" s="82"/>
    </row>
    <row r="58" spans="1:5" ht="15">
      <c r="A58" s="82"/>
      <c r="B58" s="82"/>
      <c r="D58" s="82"/>
      <c r="E58" s="82"/>
    </row>
    <row r="59" spans="1:5" ht="15">
      <c r="A59" s="82"/>
      <c r="B59" s="82"/>
      <c r="D59" s="82"/>
      <c r="E59" s="82"/>
    </row>
    <row r="60" spans="1:5" ht="15">
      <c r="A60" s="82"/>
      <c r="B60" s="82"/>
      <c r="D60" s="82"/>
      <c r="E60" s="82"/>
    </row>
    <row r="61" spans="1:5" ht="15">
      <c r="A61" s="82"/>
      <c r="B61" s="82"/>
      <c r="D61" s="82"/>
      <c r="E61" s="82"/>
    </row>
    <row r="62" spans="1:5" ht="15">
      <c r="A62" s="82"/>
      <c r="B62" s="82"/>
      <c r="D62" s="82"/>
      <c r="E62" s="82"/>
    </row>
    <row r="63" spans="1:5" ht="15">
      <c r="A63" s="82"/>
      <c r="B63" s="82"/>
      <c r="D63" s="82"/>
      <c r="E63" s="82"/>
    </row>
    <row r="64" spans="1:5" ht="15">
      <c r="A64" s="82"/>
      <c r="B64" s="82"/>
      <c r="D64" s="82"/>
      <c r="E64" s="82"/>
    </row>
  </sheetData>
  <protectedRanges>
    <protectedRange sqref="H13:H23" name="values_3"/>
  </protectedRanges>
  <mergeCells count="3">
    <mergeCell ref="D8:E8"/>
    <mergeCell ref="D9:E9"/>
    <mergeCell ref="D10:E10"/>
  </mergeCells>
  <conditionalFormatting sqref="D14:D17">
    <cfRule type="colorScale" priority="1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">
    <cfRule type="colorScale" priority="1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1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3">
    <cfRule type="colorScale" priority="1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23">
    <cfRule type="colorScale" priority="1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I13:I23">
    <cfRule type="colorScale" priority="1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5:F23 F13">
    <cfRule type="colorScale" priority="1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5:G23 G13">
    <cfRule type="colorScale" priority="1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D23">
    <cfRule type="colorScale" priority="1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E23">
    <cfRule type="colorScale" priority="1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D23">
    <cfRule type="colorScale" priority="1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1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">
    <cfRule type="colorScale" priority="1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3">
    <cfRule type="colorScale" priority="1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3">
    <cfRule type="colorScale" priority="1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D23">
    <cfRule type="colorScale" priority="1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4:D17">
    <cfRule type="colorScale" priority="1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1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1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0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D23">
    <cfRule type="colorScale" priority="10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4:D17">
    <cfRule type="colorScale" priority="10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0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10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9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9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9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9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8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8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8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8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8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7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7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7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7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7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7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7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4:D17">
    <cfRule type="colorScale" priority="7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7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7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6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6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6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6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6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5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5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5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5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5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4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4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4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4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4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4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4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4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D23">
    <cfRule type="colorScale" priority="4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4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4:D17">
    <cfRule type="colorScale" priority="3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3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3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3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3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3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3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3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3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3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2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2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1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1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1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1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G23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D23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4:D17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3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13:E23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3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F13:F23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G13:G23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4:C17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65"/>
  <sheetViews>
    <sheetView workbookViewId="0">
      <selection activeCell="K34" sqref="K34:K65"/>
    </sheetView>
  </sheetViews>
  <sheetFormatPr defaultRowHeight="15"/>
  <cols>
    <col min="1" max="1" width="9.140625" style="6"/>
    <col min="2" max="2" width="10.42578125" style="6" bestFit="1" customWidth="1"/>
    <col min="3" max="3" width="9.28515625" style="6" bestFit="1" customWidth="1"/>
    <col min="4" max="4" width="14.5703125" style="6" bestFit="1" customWidth="1"/>
    <col min="5" max="5" width="16.7109375" style="6" bestFit="1" customWidth="1"/>
    <col min="8" max="8" width="19.140625" bestFit="1" customWidth="1"/>
    <col min="9" max="9" width="14.28515625" bestFit="1" customWidth="1"/>
    <col min="11" max="11" width="11.28515625" bestFit="1" customWidth="1"/>
  </cols>
  <sheetData>
    <row r="1" spans="1:11">
      <c r="A1" s="84" t="s">
        <v>290</v>
      </c>
      <c r="B1" s="84" t="s">
        <v>296</v>
      </c>
      <c r="C1" s="84" t="s">
        <v>295</v>
      </c>
      <c r="D1" s="84" t="s">
        <v>294</v>
      </c>
      <c r="E1" s="84" t="s">
        <v>305</v>
      </c>
      <c r="F1" s="85" t="s">
        <v>292</v>
      </c>
      <c r="G1" s="85" t="s">
        <v>299</v>
      </c>
      <c r="H1" s="85" t="s">
        <v>306</v>
      </c>
      <c r="I1" s="85" t="s">
        <v>307</v>
      </c>
      <c r="J1" s="85" t="s">
        <v>308</v>
      </c>
      <c r="K1" s="85" t="s">
        <v>309</v>
      </c>
    </row>
    <row r="2" spans="1:11">
      <c r="A2" s="2">
        <v>1</v>
      </c>
      <c r="B2" s="2">
        <v>15</v>
      </c>
      <c r="C2" s="2">
        <v>15</v>
      </c>
      <c r="D2" s="39" t="s">
        <v>40</v>
      </c>
      <c r="E2" s="92">
        <v>1</v>
      </c>
      <c r="F2" s="86">
        <v>263</v>
      </c>
      <c r="G2" s="86">
        <v>70</v>
      </c>
      <c r="H2">
        <v>100</v>
      </c>
      <c r="I2">
        <v>60</v>
      </c>
      <c r="J2">
        <v>4</v>
      </c>
      <c r="K2">
        <v>4</v>
      </c>
    </row>
    <row r="3" spans="1:11">
      <c r="A3" s="2">
        <v>1</v>
      </c>
      <c r="B3" s="2">
        <v>8</v>
      </c>
      <c r="C3" s="2">
        <v>8</v>
      </c>
      <c r="D3" s="93" t="s">
        <v>33</v>
      </c>
      <c r="E3" s="93">
        <v>2</v>
      </c>
      <c r="F3" s="86">
        <v>595</v>
      </c>
      <c r="G3" s="86">
        <v>81</v>
      </c>
      <c r="H3">
        <v>100</v>
      </c>
      <c r="I3">
        <v>100</v>
      </c>
      <c r="J3">
        <v>2</v>
      </c>
      <c r="K3">
        <v>2</v>
      </c>
    </row>
    <row r="4" spans="1:11">
      <c r="A4" s="2">
        <v>1</v>
      </c>
      <c r="B4" s="2">
        <v>7</v>
      </c>
      <c r="C4" s="2">
        <v>7</v>
      </c>
      <c r="D4" s="39" t="s">
        <v>30</v>
      </c>
      <c r="E4" s="92">
        <v>3</v>
      </c>
      <c r="F4" s="86">
        <v>507</v>
      </c>
      <c r="G4" s="86">
        <v>108</v>
      </c>
      <c r="H4">
        <v>100</v>
      </c>
      <c r="I4">
        <v>100</v>
      </c>
      <c r="J4">
        <v>2</v>
      </c>
      <c r="K4">
        <v>3</v>
      </c>
    </row>
    <row r="5" spans="1:11">
      <c r="A5" s="2">
        <v>1</v>
      </c>
      <c r="B5" s="2">
        <v>3</v>
      </c>
      <c r="C5" s="2">
        <v>3</v>
      </c>
      <c r="D5" s="93" t="s">
        <v>28</v>
      </c>
      <c r="E5" s="93">
        <v>4</v>
      </c>
      <c r="F5" s="86">
        <v>562</v>
      </c>
      <c r="G5" s="86">
        <v>76</v>
      </c>
      <c r="H5">
        <v>100</v>
      </c>
      <c r="I5">
        <v>100</v>
      </c>
      <c r="J5">
        <v>2</v>
      </c>
      <c r="K5">
        <v>3</v>
      </c>
    </row>
    <row r="6" spans="1:11">
      <c r="A6" s="2">
        <v>1</v>
      </c>
      <c r="B6" s="2">
        <v>11</v>
      </c>
      <c r="C6" s="2">
        <v>11</v>
      </c>
      <c r="D6" s="39" t="s">
        <v>36</v>
      </c>
      <c r="E6" s="92">
        <v>5</v>
      </c>
      <c r="F6" s="86">
        <v>550</v>
      </c>
      <c r="G6" s="86">
        <v>65</v>
      </c>
      <c r="H6">
        <v>100</v>
      </c>
      <c r="I6">
        <v>100</v>
      </c>
      <c r="J6">
        <v>1</v>
      </c>
      <c r="K6">
        <v>2</v>
      </c>
    </row>
    <row r="7" spans="1:11">
      <c r="A7" s="2">
        <v>1</v>
      </c>
      <c r="B7" s="2">
        <v>19</v>
      </c>
      <c r="C7" s="2">
        <v>19</v>
      </c>
      <c r="D7" s="95" t="s">
        <v>43</v>
      </c>
      <c r="E7" s="93">
        <v>6</v>
      </c>
      <c r="F7" s="86">
        <v>639</v>
      </c>
      <c r="G7" s="86">
        <v>75</v>
      </c>
      <c r="H7">
        <v>100</v>
      </c>
      <c r="I7">
        <v>100</v>
      </c>
      <c r="J7">
        <v>2</v>
      </c>
      <c r="K7">
        <v>2</v>
      </c>
    </row>
    <row r="8" spans="1:11">
      <c r="A8" s="2">
        <v>1</v>
      </c>
      <c r="B8" s="2">
        <v>30</v>
      </c>
      <c r="C8" s="2">
        <v>30</v>
      </c>
      <c r="D8" s="95" t="s">
        <v>54</v>
      </c>
      <c r="E8" s="92">
        <v>7</v>
      </c>
      <c r="F8" s="86">
        <v>704</v>
      </c>
      <c r="G8" s="86">
        <v>60</v>
      </c>
      <c r="H8">
        <v>100</v>
      </c>
      <c r="I8">
        <v>100</v>
      </c>
      <c r="J8">
        <v>1</v>
      </c>
      <c r="K8">
        <v>1</v>
      </c>
    </row>
    <row r="9" spans="1:11">
      <c r="A9" s="2">
        <v>1</v>
      </c>
      <c r="B9" s="2">
        <v>31</v>
      </c>
      <c r="C9" s="2">
        <v>31</v>
      </c>
      <c r="D9" s="95" t="s">
        <v>60</v>
      </c>
      <c r="E9" s="93">
        <v>8</v>
      </c>
      <c r="F9" s="86">
        <v>725</v>
      </c>
      <c r="G9" s="86">
        <v>72</v>
      </c>
      <c r="H9">
        <v>100</v>
      </c>
      <c r="I9">
        <v>100</v>
      </c>
      <c r="J9">
        <v>1</v>
      </c>
      <c r="K9">
        <v>1</v>
      </c>
    </row>
    <row r="10" spans="1:11">
      <c r="A10" s="2">
        <v>1</v>
      </c>
      <c r="B10" s="2">
        <v>27</v>
      </c>
      <c r="C10" s="2">
        <v>27</v>
      </c>
      <c r="D10" s="93" t="s">
        <v>51</v>
      </c>
      <c r="E10" s="92">
        <v>9</v>
      </c>
      <c r="F10" s="86">
        <v>625</v>
      </c>
      <c r="G10" s="86">
        <v>82</v>
      </c>
      <c r="H10">
        <v>100</v>
      </c>
      <c r="I10">
        <v>100</v>
      </c>
      <c r="J10">
        <v>2</v>
      </c>
      <c r="K10">
        <v>2</v>
      </c>
    </row>
    <row r="11" spans="1:11">
      <c r="A11" s="2">
        <v>1</v>
      </c>
      <c r="B11" s="2">
        <v>20</v>
      </c>
      <c r="C11" s="2">
        <v>20</v>
      </c>
      <c r="D11" s="83" t="s">
        <v>44</v>
      </c>
      <c r="E11" s="83">
        <v>10</v>
      </c>
      <c r="F11" s="86">
        <v>643</v>
      </c>
      <c r="G11" s="86">
        <v>81</v>
      </c>
      <c r="H11">
        <v>100</v>
      </c>
      <c r="I11">
        <v>100</v>
      </c>
      <c r="J11">
        <v>2</v>
      </c>
      <c r="K11">
        <v>2</v>
      </c>
    </row>
    <row r="12" spans="1:11">
      <c r="A12" s="2">
        <v>1</v>
      </c>
      <c r="B12" s="2">
        <v>10</v>
      </c>
      <c r="C12" s="2">
        <v>10</v>
      </c>
      <c r="D12" s="93" t="s">
        <v>35</v>
      </c>
      <c r="E12" s="93">
        <v>11</v>
      </c>
      <c r="F12" s="86">
        <v>644</v>
      </c>
      <c r="G12" s="86">
        <v>73</v>
      </c>
      <c r="H12">
        <v>100</v>
      </c>
      <c r="I12">
        <v>100</v>
      </c>
      <c r="J12">
        <v>2</v>
      </c>
      <c r="K12">
        <v>2</v>
      </c>
    </row>
    <row r="13" spans="1:11">
      <c r="A13" s="2">
        <v>1</v>
      </c>
      <c r="B13" s="2">
        <v>14</v>
      </c>
      <c r="C13" s="2">
        <v>14</v>
      </c>
      <c r="D13" s="93" t="s">
        <v>39</v>
      </c>
      <c r="E13" s="93">
        <v>12</v>
      </c>
      <c r="F13" s="86">
        <v>564</v>
      </c>
      <c r="G13" s="86">
        <v>76</v>
      </c>
      <c r="H13">
        <v>90</v>
      </c>
      <c r="I13">
        <v>80</v>
      </c>
      <c r="J13">
        <v>3</v>
      </c>
      <c r="K13">
        <v>3</v>
      </c>
    </row>
    <row r="14" spans="1:11">
      <c r="A14" s="2">
        <v>1</v>
      </c>
      <c r="B14" s="2">
        <v>29</v>
      </c>
      <c r="C14" s="2">
        <v>29</v>
      </c>
      <c r="D14" s="93" t="s">
        <v>53</v>
      </c>
      <c r="E14" s="93">
        <v>13</v>
      </c>
      <c r="F14" s="86">
        <v>436</v>
      </c>
      <c r="G14" s="86">
        <v>70</v>
      </c>
      <c r="H14">
        <v>60</v>
      </c>
      <c r="I14">
        <v>50</v>
      </c>
      <c r="J14">
        <v>4</v>
      </c>
      <c r="K14">
        <v>4</v>
      </c>
    </row>
    <row r="15" spans="1:11">
      <c r="A15" s="2">
        <v>1</v>
      </c>
      <c r="B15" s="2">
        <v>21</v>
      </c>
      <c r="C15" s="2">
        <v>21</v>
      </c>
      <c r="D15" s="93" t="s">
        <v>45</v>
      </c>
      <c r="E15" s="93">
        <v>14</v>
      </c>
      <c r="F15" s="86">
        <v>565</v>
      </c>
      <c r="G15" s="86">
        <v>71</v>
      </c>
      <c r="H15">
        <v>80</v>
      </c>
      <c r="I15">
        <v>70</v>
      </c>
      <c r="J15">
        <v>3</v>
      </c>
      <c r="K15">
        <v>3</v>
      </c>
    </row>
    <row r="16" spans="1:11">
      <c r="A16" s="2">
        <v>1</v>
      </c>
      <c r="B16" s="2">
        <v>17</v>
      </c>
      <c r="C16" s="2">
        <v>17</v>
      </c>
      <c r="D16" s="95" t="s">
        <v>57</v>
      </c>
      <c r="E16" s="92">
        <v>15</v>
      </c>
      <c r="F16" s="86">
        <v>630</v>
      </c>
      <c r="G16" s="86">
        <v>86</v>
      </c>
      <c r="H16">
        <v>100</v>
      </c>
      <c r="I16">
        <v>100</v>
      </c>
      <c r="J16">
        <v>1</v>
      </c>
      <c r="K16">
        <v>2</v>
      </c>
    </row>
    <row r="17" spans="1:11">
      <c r="A17" s="2">
        <v>1</v>
      </c>
      <c r="B17" s="2">
        <v>23</v>
      </c>
      <c r="C17" s="2">
        <v>23</v>
      </c>
      <c r="D17" s="95" t="s">
        <v>47</v>
      </c>
      <c r="E17" s="93">
        <v>16</v>
      </c>
      <c r="F17" s="86">
        <v>327</v>
      </c>
      <c r="G17" s="86">
        <v>66</v>
      </c>
      <c r="H17">
        <v>80</v>
      </c>
      <c r="I17">
        <v>60</v>
      </c>
      <c r="J17">
        <v>4</v>
      </c>
      <c r="K17">
        <v>4</v>
      </c>
    </row>
    <row r="18" spans="1:11">
      <c r="A18" s="2">
        <v>1</v>
      </c>
      <c r="B18" s="2">
        <v>32</v>
      </c>
      <c r="C18" s="2">
        <v>32</v>
      </c>
      <c r="D18" s="39" t="s">
        <v>56</v>
      </c>
      <c r="E18" s="92">
        <v>17</v>
      </c>
      <c r="F18" s="86">
        <v>515</v>
      </c>
      <c r="G18" s="86">
        <v>75</v>
      </c>
      <c r="H18">
        <v>80</v>
      </c>
      <c r="I18">
        <v>80</v>
      </c>
      <c r="J18">
        <v>3</v>
      </c>
      <c r="K18">
        <v>4</v>
      </c>
    </row>
    <row r="19" spans="1:11">
      <c r="A19" s="2">
        <v>1</v>
      </c>
      <c r="B19" s="2">
        <v>18</v>
      </c>
      <c r="C19" s="2">
        <v>18</v>
      </c>
      <c r="D19" s="93" t="s">
        <v>42</v>
      </c>
      <c r="E19" s="93">
        <v>18</v>
      </c>
      <c r="F19" s="86">
        <v>668</v>
      </c>
      <c r="G19" s="86">
        <v>83</v>
      </c>
      <c r="H19">
        <v>100</v>
      </c>
      <c r="I19">
        <v>100</v>
      </c>
      <c r="J19">
        <v>2</v>
      </c>
      <c r="K19">
        <v>2</v>
      </c>
    </row>
    <row r="20" spans="1:11">
      <c r="A20" s="2">
        <v>1</v>
      </c>
      <c r="B20" s="2">
        <v>1</v>
      </c>
      <c r="C20" s="2">
        <v>1</v>
      </c>
      <c r="D20" s="95" t="s">
        <v>26</v>
      </c>
      <c r="E20" s="93">
        <v>19</v>
      </c>
      <c r="F20" s="86">
        <v>583</v>
      </c>
      <c r="G20" s="86">
        <v>70</v>
      </c>
      <c r="H20">
        <v>100</v>
      </c>
      <c r="I20">
        <v>100</v>
      </c>
      <c r="J20">
        <v>2</v>
      </c>
      <c r="K20">
        <v>3</v>
      </c>
    </row>
    <row r="21" spans="1:11">
      <c r="A21" s="2">
        <v>1</v>
      </c>
      <c r="B21" s="2">
        <v>28</v>
      </c>
      <c r="C21" s="2">
        <v>28</v>
      </c>
      <c r="D21" s="95" t="s">
        <v>52</v>
      </c>
      <c r="E21" s="95">
        <v>20</v>
      </c>
      <c r="F21" s="86">
        <v>654</v>
      </c>
      <c r="G21" s="86">
        <v>79</v>
      </c>
      <c r="H21">
        <v>100</v>
      </c>
      <c r="I21">
        <v>100</v>
      </c>
      <c r="J21">
        <v>2</v>
      </c>
      <c r="K21">
        <v>2</v>
      </c>
    </row>
    <row r="22" spans="1:11">
      <c r="A22" s="2">
        <v>1</v>
      </c>
      <c r="B22" s="2">
        <v>16</v>
      </c>
      <c r="C22" s="2">
        <v>16</v>
      </c>
      <c r="D22" s="39" t="s">
        <v>62</v>
      </c>
      <c r="E22" s="92">
        <v>21</v>
      </c>
      <c r="F22" s="86">
        <v>658</v>
      </c>
      <c r="G22" s="86">
        <v>83</v>
      </c>
      <c r="H22">
        <v>100</v>
      </c>
      <c r="I22">
        <v>100</v>
      </c>
      <c r="J22">
        <v>2</v>
      </c>
      <c r="K22">
        <v>2</v>
      </c>
    </row>
    <row r="23" spans="1:11">
      <c r="A23" s="2">
        <v>1</v>
      </c>
      <c r="B23" s="2">
        <v>2</v>
      </c>
      <c r="C23" s="2">
        <v>2</v>
      </c>
      <c r="D23" s="93" t="s">
        <v>27</v>
      </c>
      <c r="E23" s="93">
        <v>22</v>
      </c>
      <c r="F23" s="86">
        <v>617</v>
      </c>
      <c r="G23" s="86">
        <v>85</v>
      </c>
      <c r="H23">
        <v>100</v>
      </c>
      <c r="I23">
        <v>100</v>
      </c>
      <c r="J23">
        <v>2</v>
      </c>
      <c r="K23">
        <v>2</v>
      </c>
    </row>
    <row r="24" spans="1:11">
      <c r="A24" s="2">
        <v>1</v>
      </c>
      <c r="B24" s="2">
        <v>12</v>
      </c>
      <c r="C24" s="2">
        <v>12</v>
      </c>
      <c r="D24" s="93" t="s">
        <v>37</v>
      </c>
      <c r="E24" s="93">
        <v>23</v>
      </c>
      <c r="F24" s="86">
        <v>502</v>
      </c>
      <c r="G24" s="86">
        <v>79</v>
      </c>
      <c r="H24">
        <v>80</v>
      </c>
      <c r="I24">
        <v>60</v>
      </c>
      <c r="J24">
        <v>3</v>
      </c>
      <c r="K24">
        <v>4</v>
      </c>
    </row>
    <row r="25" spans="1:11">
      <c r="A25" s="2">
        <v>1</v>
      </c>
      <c r="B25" s="2">
        <v>5</v>
      </c>
      <c r="C25" s="2">
        <v>5</v>
      </c>
      <c r="D25" s="93" t="s">
        <v>59</v>
      </c>
      <c r="E25" s="93">
        <v>24</v>
      </c>
      <c r="F25" s="86">
        <v>265</v>
      </c>
      <c r="G25" s="86">
        <v>71</v>
      </c>
      <c r="H25">
        <v>100</v>
      </c>
      <c r="I25">
        <v>70</v>
      </c>
      <c r="J25">
        <v>3</v>
      </c>
      <c r="K25">
        <v>3</v>
      </c>
    </row>
    <row r="26" spans="1:11">
      <c r="A26" s="2">
        <v>1</v>
      </c>
      <c r="B26" s="2">
        <v>24</v>
      </c>
      <c r="C26" s="2">
        <v>24</v>
      </c>
      <c r="D26" s="95" t="s">
        <v>48</v>
      </c>
      <c r="E26" s="92">
        <v>25</v>
      </c>
      <c r="F26" s="86">
        <v>243</v>
      </c>
      <c r="G26" s="86">
        <v>69</v>
      </c>
      <c r="H26">
        <v>40</v>
      </c>
      <c r="I26">
        <v>30</v>
      </c>
      <c r="J26">
        <v>5</v>
      </c>
      <c r="K26">
        <v>4</v>
      </c>
    </row>
    <row r="27" spans="1:11">
      <c r="A27" s="2">
        <v>1</v>
      </c>
      <c r="B27" s="2">
        <v>26</v>
      </c>
      <c r="C27" s="2">
        <v>26</v>
      </c>
      <c r="D27" s="93" t="s">
        <v>50</v>
      </c>
      <c r="E27" s="93">
        <v>26</v>
      </c>
      <c r="F27" s="86">
        <v>643</v>
      </c>
      <c r="G27" s="86">
        <v>81</v>
      </c>
      <c r="H27">
        <v>100</v>
      </c>
      <c r="I27">
        <v>100</v>
      </c>
      <c r="J27">
        <v>2</v>
      </c>
      <c r="K27">
        <v>2</v>
      </c>
    </row>
    <row r="28" spans="1:11">
      <c r="A28" s="2">
        <v>1</v>
      </c>
      <c r="B28" s="2">
        <v>22</v>
      </c>
      <c r="C28" s="2">
        <v>22</v>
      </c>
      <c r="D28" s="95" t="s">
        <v>46</v>
      </c>
      <c r="E28" s="95">
        <v>27</v>
      </c>
      <c r="F28" s="86">
        <v>582</v>
      </c>
      <c r="G28" s="86">
        <v>70</v>
      </c>
      <c r="H28">
        <v>100</v>
      </c>
      <c r="I28">
        <v>100</v>
      </c>
      <c r="J28">
        <v>1</v>
      </c>
      <c r="K28">
        <v>2</v>
      </c>
    </row>
    <row r="29" spans="1:11">
      <c r="A29" s="2">
        <v>1</v>
      </c>
      <c r="B29" s="2">
        <v>13</v>
      </c>
      <c r="C29" s="2">
        <v>13</v>
      </c>
      <c r="D29" s="39" t="s">
        <v>38</v>
      </c>
      <c r="E29" s="93">
        <v>28</v>
      </c>
      <c r="F29" s="86">
        <v>508</v>
      </c>
      <c r="G29" s="86">
        <v>84</v>
      </c>
      <c r="H29">
        <v>100</v>
      </c>
      <c r="I29">
        <v>100</v>
      </c>
      <c r="J29">
        <v>2</v>
      </c>
      <c r="K29">
        <v>3</v>
      </c>
    </row>
    <row r="30" spans="1:11">
      <c r="A30" s="2">
        <v>1</v>
      </c>
      <c r="B30" s="2">
        <v>25</v>
      </c>
      <c r="C30" s="2">
        <v>25</v>
      </c>
      <c r="D30" s="95" t="s">
        <v>49</v>
      </c>
      <c r="E30" s="93">
        <v>29</v>
      </c>
      <c r="F30" s="86">
        <v>537</v>
      </c>
      <c r="G30" s="86">
        <v>58</v>
      </c>
      <c r="H30">
        <v>100</v>
      </c>
      <c r="I30">
        <v>100</v>
      </c>
      <c r="J30">
        <v>2</v>
      </c>
      <c r="K30">
        <v>3</v>
      </c>
    </row>
    <row r="31" spans="1:11">
      <c r="A31" s="2">
        <v>1</v>
      </c>
      <c r="B31" s="2">
        <v>9</v>
      </c>
      <c r="C31" s="2">
        <v>9</v>
      </c>
      <c r="D31" s="93" t="s">
        <v>34</v>
      </c>
      <c r="E31" s="93">
        <v>30</v>
      </c>
      <c r="F31" s="86">
        <v>485</v>
      </c>
      <c r="G31" s="86">
        <v>70</v>
      </c>
      <c r="H31">
        <v>100</v>
      </c>
      <c r="I31">
        <v>100</v>
      </c>
      <c r="J31">
        <v>2</v>
      </c>
      <c r="K31">
        <v>3</v>
      </c>
    </row>
    <row r="32" spans="1:11">
      <c r="A32" s="2">
        <v>1</v>
      </c>
      <c r="B32" s="2">
        <v>6</v>
      </c>
      <c r="C32" s="2">
        <v>6</v>
      </c>
      <c r="D32" s="93" t="s">
        <v>29</v>
      </c>
      <c r="E32" s="93">
        <v>31</v>
      </c>
      <c r="F32" s="86">
        <v>624</v>
      </c>
      <c r="G32" s="86">
        <v>75</v>
      </c>
      <c r="H32">
        <v>100</v>
      </c>
      <c r="I32">
        <v>100</v>
      </c>
      <c r="J32">
        <v>2</v>
      </c>
      <c r="K32">
        <v>2</v>
      </c>
    </row>
    <row r="33" spans="1:11">
      <c r="A33" s="2">
        <v>1</v>
      </c>
      <c r="B33" s="2">
        <v>4</v>
      </c>
      <c r="C33" s="2">
        <v>4</v>
      </c>
      <c r="D33" s="93" t="s">
        <v>32</v>
      </c>
      <c r="E33" s="93">
        <v>32</v>
      </c>
      <c r="F33" s="86">
        <v>754</v>
      </c>
      <c r="G33" s="86">
        <v>74</v>
      </c>
      <c r="H33">
        <v>100</v>
      </c>
      <c r="I33">
        <v>100</v>
      </c>
      <c r="J33">
        <v>2</v>
      </c>
      <c r="K33">
        <v>1</v>
      </c>
    </row>
    <row r="34" spans="1:11">
      <c r="A34" s="2">
        <v>2</v>
      </c>
      <c r="B34" s="2">
        <v>15</v>
      </c>
      <c r="C34" s="2">
        <v>34</v>
      </c>
      <c r="D34" s="83" t="s">
        <v>40</v>
      </c>
      <c r="E34" s="93">
        <v>1</v>
      </c>
      <c r="F34" s="86">
        <v>600</v>
      </c>
      <c r="G34" s="86">
        <v>75</v>
      </c>
      <c r="H34">
        <v>100</v>
      </c>
      <c r="I34">
        <v>100</v>
      </c>
      <c r="J34">
        <v>2</v>
      </c>
      <c r="K34">
        <v>2</v>
      </c>
    </row>
    <row r="35" spans="1:11">
      <c r="A35" s="2">
        <v>2</v>
      </c>
      <c r="B35" s="2">
        <v>8</v>
      </c>
      <c r="C35" s="2">
        <v>57</v>
      </c>
      <c r="D35" s="95" t="s">
        <v>33</v>
      </c>
      <c r="E35" s="93">
        <v>2</v>
      </c>
      <c r="F35" s="86">
        <v>579</v>
      </c>
      <c r="G35" s="86">
        <v>79</v>
      </c>
      <c r="H35">
        <v>100</v>
      </c>
      <c r="I35">
        <v>100</v>
      </c>
      <c r="J35">
        <v>2</v>
      </c>
      <c r="K35">
        <v>3</v>
      </c>
    </row>
    <row r="36" spans="1:11">
      <c r="A36" s="2">
        <v>2</v>
      </c>
      <c r="B36" s="2">
        <v>7</v>
      </c>
      <c r="C36" s="2">
        <v>63</v>
      </c>
      <c r="D36" s="95" t="s">
        <v>30</v>
      </c>
      <c r="E36" s="95">
        <v>3</v>
      </c>
      <c r="F36" s="86">
        <v>648</v>
      </c>
      <c r="G36" s="86">
        <v>119</v>
      </c>
      <c r="H36">
        <v>100</v>
      </c>
      <c r="I36">
        <v>100</v>
      </c>
      <c r="J36">
        <v>2</v>
      </c>
      <c r="K36">
        <v>2</v>
      </c>
    </row>
    <row r="37" spans="1:11">
      <c r="A37" s="2">
        <v>2</v>
      </c>
      <c r="B37" s="2">
        <v>3</v>
      </c>
      <c r="C37" s="2">
        <v>59</v>
      </c>
      <c r="D37" s="95" t="s">
        <v>28</v>
      </c>
      <c r="E37" s="93">
        <v>4</v>
      </c>
      <c r="F37" s="86">
        <v>550</v>
      </c>
      <c r="G37" s="86">
        <v>79</v>
      </c>
      <c r="H37">
        <v>100</v>
      </c>
      <c r="I37">
        <v>100</v>
      </c>
      <c r="J37">
        <v>2</v>
      </c>
      <c r="K37">
        <v>3</v>
      </c>
    </row>
    <row r="38" spans="1:11">
      <c r="A38" s="2">
        <v>2</v>
      </c>
      <c r="B38" s="2">
        <v>11</v>
      </c>
      <c r="C38" s="2">
        <v>45</v>
      </c>
      <c r="D38" s="83" t="s">
        <v>36</v>
      </c>
      <c r="E38" s="93">
        <v>5</v>
      </c>
      <c r="F38" s="86">
        <v>791</v>
      </c>
      <c r="G38" s="86">
        <v>66</v>
      </c>
      <c r="H38">
        <v>100</v>
      </c>
      <c r="I38">
        <v>100</v>
      </c>
      <c r="J38">
        <v>2</v>
      </c>
      <c r="K38">
        <v>1</v>
      </c>
    </row>
    <row r="39" spans="1:11">
      <c r="A39" s="2">
        <v>2</v>
      </c>
      <c r="B39" s="2">
        <v>19</v>
      </c>
      <c r="C39" s="2">
        <v>36</v>
      </c>
      <c r="D39" s="83" t="s">
        <v>43</v>
      </c>
      <c r="E39" s="95">
        <v>6</v>
      </c>
      <c r="F39" s="86">
        <v>622</v>
      </c>
      <c r="G39" s="86">
        <v>71</v>
      </c>
      <c r="H39">
        <v>100</v>
      </c>
      <c r="I39">
        <v>100</v>
      </c>
      <c r="J39">
        <v>2</v>
      </c>
      <c r="K39">
        <v>2</v>
      </c>
    </row>
    <row r="40" spans="1:11">
      <c r="A40" s="2">
        <v>2</v>
      </c>
      <c r="B40" s="2">
        <v>30</v>
      </c>
      <c r="C40" s="2">
        <v>44</v>
      </c>
      <c r="D40" s="83" t="s">
        <v>54</v>
      </c>
      <c r="E40" s="93">
        <v>7</v>
      </c>
      <c r="F40" s="86">
        <v>660</v>
      </c>
      <c r="G40" s="86">
        <v>58</v>
      </c>
      <c r="H40">
        <v>100</v>
      </c>
      <c r="I40">
        <v>100</v>
      </c>
      <c r="J40">
        <v>1</v>
      </c>
      <c r="K40">
        <v>2</v>
      </c>
    </row>
    <row r="41" spans="1:11">
      <c r="A41" s="2">
        <v>2</v>
      </c>
      <c r="B41" s="2">
        <v>31</v>
      </c>
      <c r="C41" s="2">
        <v>61</v>
      </c>
      <c r="D41" s="95" t="s">
        <v>60</v>
      </c>
      <c r="E41" s="93">
        <v>8</v>
      </c>
      <c r="F41" s="86">
        <v>962</v>
      </c>
      <c r="G41" s="86">
        <v>72</v>
      </c>
      <c r="H41">
        <v>100</v>
      </c>
      <c r="I41">
        <v>100</v>
      </c>
      <c r="J41">
        <v>1</v>
      </c>
      <c r="K41">
        <v>1</v>
      </c>
    </row>
    <row r="42" spans="1:11">
      <c r="A42" s="2">
        <v>2</v>
      </c>
      <c r="B42" s="2">
        <v>27</v>
      </c>
      <c r="C42" s="2">
        <v>33</v>
      </c>
      <c r="D42" s="83" t="s">
        <v>51</v>
      </c>
      <c r="E42" s="93">
        <v>9</v>
      </c>
      <c r="F42" s="86">
        <v>745</v>
      </c>
      <c r="G42" s="86">
        <v>79</v>
      </c>
      <c r="H42">
        <v>100</v>
      </c>
      <c r="I42">
        <v>100</v>
      </c>
      <c r="J42">
        <v>1</v>
      </c>
      <c r="K42">
        <v>1</v>
      </c>
    </row>
    <row r="43" spans="1:11">
      <c r="A43" s="2">
        <v>2</v>
      </c>
      <c r="B43" s="2">
        <v>20</v>
      </c>
      <c r="C43" s="2">
        <v>60</v>
      </c>
      <c r="D43" s="95" t="s">
        <v>44</v>
      </c>
      <c r="E43" s="83">
        <v>10</v>
      </c>
      <c r="F43" s="86">
        <v>622</v>
      </c>
      <c r="G43" s="86">
        <v>80</v>
      </c>
      <c r="H43">
        <v>100</v>
      </c>
      <c r="I43">
        <v>100</v>
      </c>
      <c r="J43">
        <v>2</v>
      </c>
      <c r="K43">
        <v>2</v>
      </c>
    </row>
    <row r="44" spans="1:11">
      <c r="A44" s="2">
        <v>2</v>
      </c>
      <c r="B44" s="2">
        <v>10</v>
      </c>
      <c r="C44" s="2">
        <v>53</v>
      </c>
      <c r="D44" s="95" t="s">
        <v>35</v>
      </c>
      <c r="E44" s="93">
        <v>11</v>
      </c>
      <c r="F44" s="86">
        <v>721</v>
      </c>
      <c r="G44" s="86">
        <v>81</v>
      </c>
      <c r="H44">
        <v>100</v>
      </c>
      <c r="I44">
        <v>80</v>
      </c>
      <c r="J44">
        <v>3</v>
      </c>
      <c r="K44">
        <v>2</v>
      </c>
    </row>
    <row r="45" spans="1:11">
      <c r="A45" s="2">
        <v>2</v>
      </c>
      <c r="B45" s="2">
        <v>14</v>
      </c>
      <c r="C45" s="2">
        <v>49</v>
      </c>
      <c r="D45" s="95" t="s">
        <v>39</v>
      </c>
      <c r="E45" s="93">
        <v>12</v>
      </c>
      <c r="F45" s="86">
        <v>849</v>
      </c>
      <c r="G45" s="86">
        <v>81</v>
      </c>
      <c r="H45">
        <v>100</v>
      </c>
      <c r="I45">
        <v>100</v>
      </c>
      <c r="J45">
        <v>1</v>
      </c>
      <c r="K45">
        <v>1</v>
      </c>
    </row>
    <row r="46" spans="1:11">
      <c r="A46" s="2">
        <v>2</v>
      </c>
      <c r="B46" s="2">
        <v>29</v>
      </c>
      <c r="C46" s="2">
        <v>39</v>
      </c>
      <c r="D46" s="83" t="s">
        <v>53</v>
      </c>
      <c r="E46" s="93">
        <v>13</v>
      </c>
      <c r="F46" s="86">
        <v>364</v>
      </c>
      <c r="G46" s="86">
        <v>70</v>
      </c>
      <c r="H46">
        <v>100</v>
      </c>
      <c r="I46">
        <v>80</v>
      </c>
      <c r="J46">
        <v>3</v>
      </c>
      <c r="K46">
        <v>4</v>
      </c>
    </row>
    <row r="47" spans="1:11">
      <c r="A47" s="2">
        <v>2</v>
      </c>
      <c r="B47" s="2">
        <v>21</v>
      </c>
      <c r="C47" s="2">
        <v>38</v>
      </c>
      <c r="D47" s="83" t="s">
        <v>297</v>
      </c>
      <c r="E47" s="93">
        <v>14</v>
      </c>
      <c r="F47" s="86">
        <v>669</v>
      </c>
      <c r="G47" s="86">
        <v>74</v>
      </c>
      <c r="H47">
        <v>100</v>
      </c>
      <c r="I47">
        <v>100</v>
      </c>
      <c r="J47">
        <v>1</v>
      </c>
      <c r="K47">
        <v>1</v>
      </c>
    </row>
    <row r="48" spans="1:11">
      <c r="A48" s="2">
        <v>2</v>
      </c>
      <c r="B48" s="2">
        <v>17</v>
      </c>
      <c r="C48" s="2">
        <v>42</v>
      </c>
      <c r="D48" s="83" t="s">
        <v>57</v>
      </c>
      <c r="E48" s="93">
        <v>15</v>
      </c>
      <c r="F48" s="86">
        <v>791</v>
      </c>
      <c r="G48" s="86">
        <v>85</v>
      </c>
      <c r="H48">
        <v>100</v>
      </c>
      <c r="I48">
        <v>100</v>
      </c>
      <c r="J48">
        <v>1</v>
      </c>
      <c r="K48">
        <v>1</v>
      </c>
    </row>
    <row r="49" spans="1:11">
      <c r="A49" s="2">
        <v>2</v>
      </c>
      <c r="B49" s="2">
        <v>23</v>
      </c>
      <c r="C49" s="2">
        <v>55</v>
      </c>
      <c r="D49" s="95" t="s">
        <v>47</v>
      </c>
      <c r="E49" s="93">
        <v>16</v>
      </c>
      <c r="F49" s="86">
        <v>652</v>
      </c>
      <c r="G49" s="86">
        <v>75</v>
      </c>
      <c r="H49">
        <v>100</v>
      </c>
      <c r="I49">
        <v>100</v>
      </c>
      <c r="J49">
        <v>2</v>
      </c>
      <c r="K49">
        <v>2</v>
      </c>
    </row>
    <row r="50" spans="1:11">
      <c r="A50" s="2">
        <v>2</v>
      </c>
      <c r="B50" s="2">
        <v>32</v>
      </c>
      <c r="C50" s="2">
        <v>62</v>
      </c>
      <c r="D50" s="39" t="s">
        <v>56</v>
      </c>
      <c r="E50" s="92">
        <v>17</v>
      </c>
      <c r="F50" s="86">
        <v>678</v>
      </c>
      <c r="G50" s="86">
        <v>84</v>
      </c>
      <c r="H50">
        <v>100</v>
      </c>
      <c r="I50">
        <v>100</v>
      </c>
      <c r="J50">
        <v>2</v>
      </c>
      <c r="K50">
        <v>1</v>
      </c>
    </row>
    <row r="51" spans="1:11">
      <c r="A51" s="2">
        <v>2</v>
      </c>
      <c r="B51" s="2">
        <v>18</v>
      </c>
      <c r="C51" s="2">
        <v>40</v>
      </c>
      <c r="D51" s="83" t="s">
        <v>42</v>
      </c>
      <c r="E51" s="93">
        <v>18</v>
      </c>
      <c r="F51" s="86">
        <v>673</v>
      </c>
      <c r="G51" s="86">
        <v>89</v>
      </c>
      <c r="H51">
        <v>100</v>
      </c>
      <c r="I51">
        <v>100</v>
      </c>
      <c r="J51">
        <v>2</v>
      </c>
      <c r="K51">
        <v>1</v>
      </c>
    </row>
    <row r="52" spans="1:11">
      <c r="A52" s="2">
        <v>2</v>
      </c>
      <c r="B52" s="2">
        <v>1</v>
      </c>
      <c r="C52" s="2">
        <v>35</v>
      </c>
      <c r="D52" s="83" t="s">
        <v>26</v>
      </c>
      <c r="E52" s="83">
        <v>19</v>
      </c>
      <c r="F52" s="86">
        <v>604</v>
      </c>
      <c r="G52" s="86">
        <v>76</v>
      </c>
      <c r="H52">
        <v>100</v>
      </c>
      <c r="I52">
        <v>100</v>
      </c>
      <c r="J52">
        <v>2</v>
      </c>
      <c r="K52">
        <v>2</v>
      </c>
    </row>
    <row r="53" spans="1:11">
      <c r="A53" s="2">
        <v>2</v>
      </c>
      <c r="B53" s="2">
        <v>28</v>
      </c>
      <c r="C53" s="2">
        <v>41</v>
      </c>
      <c r="D53" s="83" t="s">
        <v>52</v>
      </c>
      <c r="E53" s="93">
        <v>20</v>
      </c>
      <c r="F53" s="86">
        <v>607</v>
      </c>
      <c r="G53" s="86">
        <v>80</v>
      </c>
      <c r="H53">
        <v>100</v>
      </c>
      <c r="I53">
        <v>100</v>
      </c>
      <c r="J53">
        <v>2</v>
      </c>
      <c r="K53">
        <v>2</v>
      </c>
    </row>
    <row r="54" spans="1:11">
      <c r="A54" s="2">
        <v>2</v>
      </c>
      <c r="B54" s="2">
        <v>16</v>
      </c>
      <c r="C54" s="2">
        <v>54</v>
      </c>
      <c r="D54" s="93" t="s">
        <v>62</v>
      </c>
      <c r="E54" s="93">
        <v>21</v>
      </c>
      <c r="F54" s="86">
        <v>923</v>
      </c>
      <c r="G54" s="86">
        <v>89</v>
      </c>
      <c r="H54">
        <v>100</v>
      </c>
      <c r="I54">
        <v>100</v>
      </c>
      <c r="J54">
        <v>1</v>
      </c>
      <c r="K54">
        <v>1</v>
      </c>
    </row>
    <row r="55" spans="1:11">
      <c r="A55" s="2">
        <v>2</v>
      </c>
      <c r="B55" s="2">
        <v>2</v>
      </c>
      <c r="C55" s="2">
        <v>56</v>
      </c>
      <c r="D55" s="93" t="s">
        <v>27</v>
      </c>
      <c r="E55" s="93">
        <v>22</v>
      </c>
      <c r="F55" s="86">
        <v>810</v>
      </c>
      <c r="G55" s="86">
        <v>82</v>
      </c>
      <c r="H55">
        <v>100</v>
      </c>
      <c r="I55">
        <v>100</v>
      </c>
      <c r="J55">
        <v>2</v>
      </c>
      <c r="K55">
        <v>1</v>
      </c>
    </row>
    <row r="56" spans="1:11">
      <c r="A56" s="2">
        <v>2</v>
      </c>
      <c r="B56" s="2">
        <v>12</v>
      </c>
      <c r="C56" s="2">
        <v>46</v>
      </c>
      <c r="D56" s="83" t="s">
        <v>37</v>
      </c>
      <c r="E56" s="92">
        <v>23</v>
      </c>
      <c r="F56" s="86">
        <v>442</v>
      </c>
      <c r="G56" s="86">
        <v>69</v>
      </c>
      <c r="H56">
        <v>60</v>
      </c>
      <c r="I56">
        <v>50</v>
      </c>
      <c r="J56">
        <v>4</v>
      </c>
      <c r="K56">
        <v>4</v>
      </c>
    </row>
    <row r="57" spans="1:11">
      <c r="A57" s="2">
        <v>2</v>
      </c>
      <c r="B57" s="2">
        <v>5</v>
      </c>
      <c r="C57" s="2">
        <v>47</v>
      </c>
      <c r="D57" s="83" t="s">
        <v>59</v>
      </c>
      <c r="E57" s="93">
        <v>24</v>
      </c>
      <c r="F57" s="86">
        <v>367</v>
      </c>
      <c r="G57" s="86">
        <v>71</v>
      </c>
      <c r="H57">
        <v>60</v>
      </c>
      <c r="I57">
        <v>40</v>
      </c>
      <c r="J57">
        <v>4</v>
      </c>
      <c r="K57">
        <v>4</v>
      </c>
    </row>
    <row r="58" spans="1:11">
      <c r="A58" s="2">
        <v>2</v>
      </c>
      <c r="B58" s="2">
        <v>24</v>
      </c>
      <c r="C58" s="2">
        <v>51</v>
      </c>
      <c r="D58" s="95" t="s">
        <v>48</v>
      </c>
      <c r="E58" s="92">
        <v>25</v>
      </c>
      <c r="F58" s="86">
        <v>667</v>
      </c>
      <c r="G58" s="86">
        <v>76</v>
      </c>
      <c r="H58">
        <v>100</v>
      </c>
      <c r="I58">
        <v>100</v>
      </c>
      <c r="J58">
        <v>2</v>
      </c>
      <c r="K58">
        <v>2</v>
      </c>
    </row>
    <row r="59" spans="1:11">
      <c r="A59" s="2">
        <v>2</v>
      </c>
      <c r="B59" s="2">
        <v>26</v>
      </c>
      <c r="C59" s="2">
        <v>52</v>
      </c>
      <c r="D59" s="93" t="s">
        <v>63</v>
      </c>
      <c r="E59" s="93">
        <v>26</v>
      </c>
      <c r="F59" s="86">
        <v>834</v>
      </c>
      <c r="G59" s="86">
        <v>80</v>
      </c>
      <c r="H59">
        <v>100</v>
      </c>
      <c r="I59">
        <v>100</v>
      </c>
      <c r="J59">
        <v>2</v>
      </c>
      <c r="K59">
        <v>1</v>
      </c>
    </row>
    <row r="60" spans="1:11">
      <c r="A60" s="2">
        <v>2</v>
      </c>
      <c r="B60" s="2">
        <v>22</v>
      </c>
      <c r="C60" s="2">
        <v>48</v>
      </c>
      <c r="D60" s="83" t="s">
        <v>46</v>
      </c>
      <c r="E60" s="92">
        <v>27</v>
      </c>
      <c r="F60" s="86">
        <v>643</v>
      </c>
      <c r="G60" s="86">
        <v>63</v>
      </c>
      <c r="H60">
        <v>100</v>
      </c>
      <c r="I60">
        <v>100</v>
      </c>
      <c r="J60">
        <v>2</v>
      </c>
      <c r="K60">
        <v>2</v>
      </c>
    </row>
    <row r="61" spans="1:11">
      <c r="A61" s="2">
        <v>2</v>
      </c>
      <c r="B61" s="2">
        <v>13</v>
      </c>
      <c r="C61" s="2">
        <v>58</v>
      </c>
      <c r="D61" s="95" t="s">
        <v>38</v>
      </c>
      <c r="E61" s="95">
        <v>28</v>
      </c>
      <c r="F61" s="86">
        <v>495</v>
      </c>
      <c r="G61" s="86">
        <v>83</v>
      </c>
      <c r="H61">
        <v>100</v>
      </c>
      <c r="I61">
        <v>100</v>
      </c>
      <c r="J61">
        <v>2</v>
      </c>
      <c r="K61">
        <v>3</v>
      </c>
    </row>
    <row r="62" spans="1:11">
      <c r="A62" s="2">
        <v>2</v>
      </c>
      <c r="B62" s="2">
        <v>25</v>
      </c>
      <c r="C62" s="2">
        <v>43</v>
      </c>
      <c r="D62" s="83" t="s">
        <v>49</v>
      </c>
      <c r="E62" s="93">
        <v>29</v>
      </c>
      <c r="F62" s="86">
        <v>646</v>
      </c>
      <c r="G62" s="86">
        <v>61</v>
      </c>
      <c r="H62">
        <v>100</v>
      </c>
      <c r="I62">
        <v>100</v>
      </c>
      <c r="J62">
        <v>2</v>
      </c>
      <c r="K62">
        <v>2</v>
      </c>
    </row>
    <row r="63" spans="1:11">
      <c r="A63" s="2">
        <v>2</v>
      </c>
      <c r="B63" s="2">
        <v>9</v>
      </c>
      <c r="C63" s="2">
        <v>64</v>
      </c>
      <c r="D63" s="93" t="s">
        <v>34</v>
      </c>
      <c r="E63" s="93">
        <v>30</v>
      </c>
      <c r="F63" s="86">
        <v>467</v>
      </c>
      <c r="G63" s="86">
        <v>73</v>
      </c>
      <c r="H63">
        <v>100</v>
      </c>
      <c r="I63">
        <v>80</v>
      </c>
      <c r="J63">
        <v>3</v>
      </c>
      <c r="K63">
        <v>3</v>
      </c>
    </row>
    <row r="64" spans="1:11">
      <c r="A64" s="2">
        <v>2</v>
      </c>
      <c r="B64" s="2">
        <v>6</v>
      </c>
      <c r="C64" s="2">
        <v>37</v>
      </c>
      <c r="D64" s="83" t="s">
        <v>29</v>
      </c>
      <c r="E64" s="93">
        <v>31</v>
      </c>
      <c r="F64" s="86">
        <v>783</v>
      </c>
      <c r="G64" s="86">
        <v>81</v>
      </c>
      <c r="H64">
        <v>100</v>
      </c>
      <c r="I64">
        <v>100</v>
      </c>
      <c r="J64">
        <v>1</v>
      </c>
      <c r="K64">
        <v>1</v>
      </c>
    </row>
    <row r="65" spans="1:11">
      <c r="A65" s="2">
        <v>2</v>
      </c>
      <c r="B65" s="2">
        <v>4</v>
      </c>
      <c r="C65" s="2">
        <v>50</v>
      </c>
      <c r="D65" s="39" t="s">
        <v>32</v>
      </c>
      <c r="E65" s="93">
        <v>32</v>
      </c>
      <c r="F65" s="86">
        <v>654</v>
      </c>
      <c r="G65" s="86">
        <v>75</v>
      </c>
      <c r="H65">
        <v>100</v>
      </c>
      <c r="I65">
        <v>100</v>
      </c>
      <c r="J65">
        <v>1</v>
      </c>
      <c r="K65">
        <v>2</v>
      </c>
    </row>
  </sheetData>
  <sortState ref="A2:K65">
    <sortCondition ref="A2:A65"/>
    <sortCondition ref="E2:E65"/>
  </sortState>
  <conditionalFormatting sqref="F2:F65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2:K65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I9" sqref="I9"/>
    </sheetView>
  </sheetViews>
  <sheetFormatPr defaultRowHeight="15"/>
  <cols>
    <col min="1" max="1" width="11.28515625" bestFit="1" customWidth="1"/>
    <col min="2" max="2" width="9.140625" bestFit="1" customWidth="1"/>
    <col min="3" max="6" width="7.85546875" customWidth="1"/>
  </cols>
  <sheetData>
    <row r="1" spans="1:7">
      <c r="A1" t="s">
        <v>242</v>
      </c>
      <c r="B1" t="s">
        <v>241</v>
      </c>
      <c r="C1" t="s">
        <v>310</v>
      </c>
      <c r="D1" t="s">
        <v>311</v>
      </c>
      <c r="E1" t="s">
        <v>260</v>
      </c>
      <c r="F1" t="s">
        <v>312</v>
      </c>
      <c r="G1" t="s">
        <v>313</v>
      </c>
    </row>
    <row r="2" spans="1:7">
      <c r="A2" s="95" t="s">
        <v>40</v>
      </c>
      <c r="B2" s="95">
        <v>1</v>
      </c>
      <c r="C2" s="86">
        <v>263</v>
      </c>
      <c r="D2" s="86">
        <v>600</v>
      </c>
      <c r="E2" s="97">
        <f t="shared" ref="E2:E33" si="0">AVERAGE(C2:D2)</f>
        <v>431.5</v>
      </c>
      <c r="F2" s="86">
        <v>70</v>
      </c>
      <c r="G2" s="86">
        <v>75</v>
      </c>
    </row>
    <row r="3" spans="1:7">
      <c r="A3" s="95" t="s">
        <v>33</v>
      </c>
      <c r="B3" s="95">
        <v>2</v>
      </c>
      <c r="C3" s="86">
        <v>595</v>
      </c>
      <c r="D3" s="86">
        <v>579</v>
      </c>
      <c r="E3" s="97">
        <f t="shared" si="0"/>
        <v>587</v>
      </c>
      <c r="F3" s="86">
        <v>81</v>
      </c>
      <c r="G3" s="86">
        <v>79</v>
      </c>
    </row>
    <row r="4" spans="1:7">
      <c r="A4" s="95" t="s">
        <v>30</v>
      </c>
      <c r="B4" s="95">
        <v>3</v>
      </c>
      <c r="C4" s="86">
        <v>507</v>
      </c>
      <c r="D4" s="86">
        <v>648</v>
      </c>
      <c r="E4" s="97">
        <f t="shared" si="0"/>
        <v>577.5</v>
      </c>
      <c r="F4" s="86">
        <v>108</v>
      </c>
      <c r="G4" s="86">
        <v>119</v>
      </c>
    </row>
    <row r="5" spans="1:7">
      <c r="A5" s="95" t="s">
        <v>28</v>
      </c>
      <c r="B5" s="95">
        <v>4</v>
      </c>
      <c r="C5" s="86">
        <v>562</v>
      </c>
      <c r="D5" s="86">
        <v>550</v>
      </c>
      <c r="E5" s="97">
        <f t="shared" si="0"/>
        <v>556</v>
      </c>
      <c r="F5" s="86">
        <v>76</v>
      </c>
      <c r="G5" s="86">
        <v>79</v>
      </c>
    </row>
    <row r="6" spans="1:7">
      <c r="A6" s="95" t="s">
        <v>36</v>
      </c>
      <c r="B6" s="95">
        <v>5</v>
      </c>
      <c r="C6" s="86">
        <v>550</v>
      </c>
      <c r="D6" s="86">
        <v>791</v>
      </c>
      <c r="E6" s="97">
        <f t="shared" si="0"/>
        <v>670.5</v>
      </c>
      <c r="F6" s="86">
        <v>65</v>
      </c>
      <c r="G6" s="86">
        <v>66</v>
      </c>
    </row>
    <row r="7" spans="1:7">
      <c r="A7" s="95" t="s">
        <v>43</v>
      </c>
      <c r="B7" s="95">
        <v>6</v>
      </c>
      <c r="C7" s="86">
        <v>639</v>
      </c>
      <c r="D7" s="86">
        <v>622</v>
      </c>
      <c r="E7" s="97">
        <f t="shared" si="0"/>
        <v>630.5</v>
      </c>
      <c r="F7" s="86">
        <v>75</v>
      </c>
      <c r="G7" s="86">
        <v>71</v>
      </c>
    </row>
    <row r="8" spans="1:7">
      <c r="A8" s="95" t="s">
        <v>54</v>
      </c>
      <c r="B8" s="95">
        <v>7</v>
      </c>
      <c r="C8" s="86">
        <v>704</v>
      </c>
      <c r="D8" s="86">
        <v>660</v>
      </c>
      <c r="E8" s="97">
        <f t="shared" si="0"/>
        <v>682</v>
      </c>
      <c r="F8" s="86">
        <v>60</v>
      </c>
      <c r="G8" s="86">
        <v>58</v>
      </c>
    </row>
    <row r="9" spans="1:7">
      <c r="A9" s="95" t="s">
        <v>60</v>
      </c>
      <c r="B9" s="95">
        <v>8</v>
      </c>
      <c r="C9" s="86">
        <v>725</v>
      </c>
      <c r="D9" s="86">
        <v>962</v>
      </c>
      <c r="E9" s="97">
        <f t="shared" si="0"/>
        <v>843.5</v>
      </c>
      <c r="F9" s="86">
        <v>72</v>
      </c>
      <c r="G9" s="86">
        <v>72</v>
      </c>
    </row>
    <row r="10" spans="1:7">
      <c r="A10" s="95" t="s">
        <v>51</v>
      </c>
      <c r="B10" s="95">
        <v>9</v>
      </c>
      <c r="C10" s="86">
        <v>625</v>
      </c>
      <c r="D10" s="86">
        <v>745</v>
      </c>
      <c r="E10" s="97">
        <f t="shared" si="0"/>
        <v>685</v>
      </c>
      <c r="F10" s="86">
        <v>82</v>
      </c>
      <c r="G10" s="86">
        <v>79</v>
      </c>
    </row>
    <row r="11" spans="1:7">
      <c r="A11" s="83" t="s">
        <v>44</v>
      </c>
      <c r="B11" s="83">
        <v>10</v>
      </c>
      <c r="C11" s="86">
        <v>643</v>
      </c>
      <c r="D11" s="86">
        <v>622</v>
      </c>
      <c r="E11" s="97">
        <f t="shared" si="0"/>
        <v>632.5</v>
      </c>
      <c r="F11" s="86">
        <v>81</v>
      </c>
      <c r="G11" s="86">
        <v>80</v>
      </c>
    </row>
    <row r="12" spans="1:7">
      <c r="A12" s="95" t="s">
        <v>35</v>
      </c>
      <c r="B12" s="95">
        <v>11</v>
      </c>
      <c r="C12" s="86">
        <v>644</v>
      </c>
      <c r="D12" s="86">
        <v>721</v>
      </c>
      <c r="E12" s="97">
        <f t="shared" si="0"/>
        <v>682.5</v>
      </c>
      <c r="F12" s="86">
        <v>73</v>
      </c>
      <c r="G12" s="86">
        <v>81</v>
      </c>
    </row>
    <row r="13" spans="1:7">
      <c r="A13" s="95" t="s">
        <v>39</v>
      </c>
      <c r="B13" s="95">
        <v>12</v>
      </c>
      <c r="C13" s="86">
        <v>564</v>
      </c>
      <c r="D13" s="86">
        <v>849</v>
      </c>
      <c r="E13" s="97">
        <f t="shared" si="0"/>
        <v>706.5</v>
      </c>
      <c r="F13" s="86">
        <v>76</v>
      </c>
      <c r="G13" s="86">
        <v>81</v>
      </c>
    </row>
    <row r="14" spans="1:7">
      <c r="A14" s="95" t="s">
        <v>53</v>
      </c>
      <c r="B14" s="95">
        <v>13</v>
      </c>
      <c r="C14" s="86">
        <v>436</v>
      </c>
      <c r="D14" s="86">
        <v>364</v>
      </c>
      <c r="E14" s="97">
        <f t="shared" si="0"/>
        <v>400</v>
      </c>
      <c r="F14" s="86">
        <v>70</v>
      </c>
      <c r="G14" s="86">
        <v>70</v>
      </c>
    </row>
    <row r="15" spans="1:7">
      <c r="A15" s="95" t="s">
        <v>45</v>
      </c>
      <c r="B15" s="95">
        <v>14</v>
      </c>
      <c r="C15" s="86">
        <v>565</v>
      </c>
      <c r="D15" s="86">
        <v>669</v>
      </c>
      <c r="E15" s="97">
        <f t="shared" si="0"/>
        <v>617</v>
      </c>
      <c r="F15" s="86">
        <v>71</v>
      </c>
      <c r="G15" s="86">
        <v>74</v>
      </c>
    </row>
    <row r="16" spans="1:7">
      <c r="A16" s="95" t="s">
        <v>57</v>
      </c>
      <c r="B16" s="95">
        <v>15</v>
      </c>
      <c r="C16" s="86">
        <v>630</v>
      </c>
      <c r="D16" s="86">
        <v>791</v>
      </c>
      <c r="E16" s="97">
        <f t="shared" si="0"/>
        <v>710.5</v>
      </c>
      <c r="F16" s="86">
        <v>86</v>
      </c>
      <c r="G16" s="86">
        <v>85</v>
      </c>
    </row>
    <row r="17" spans="1:7">
      <c r="A17" s="95" t="s">
        <v>47</v>
      </c>
      <c r="B17" s="95">
        <v>16</v>
      </c>
      <c r="C17" s="86">
        <v>327</v>
      </c>
      <c r="D17" s="86">
        <v>652</v>
      </c>
      <c r="E17" s="97">
        <f t="shared" si="0"/>
        <v>489.5</v>
      </c>
      <c r="F17" s="86">
        <v>66</v>
      </c>
      <c r="G17" s="86">
        <v>75</v>
      </c>
    </row>
    <row r="18" spans="1:7">
      <c r="A18" s="95" t="s">
        <v>56</v>
      </c>
      <c r="B18" s="95">
        <v>17</v>
      </c>
      <c r="C18" s="86">
        <v>515</v>
      </c>
      <c r="D18" s="86">
        <v>678</v>
      </c>
      <c r="E18" s="97">
        <f t="shared" si="0"/>
        <v>596.5</v>
      </c>
      <c r="F18" s="86">
        <v>75</v>
      </c>
      <c r="G18" s="86">
        <v>84</v>
      </c>
    </row>
    <row r="19" spans="1:7">
      <c r="A19" s="95" t="s">
        <v>42</v>
      </c>
      <c r="B19" s="95">
        <v>18</v>
      </c>
      <c r="C19" s="86">
        <v>668</v>
      </c>
      <c r="D19" s="86">
        <v>673</v>
      </c>
      <c r="E19" s="97">
        <f t="shared" si="0"/>
        <v>670.5</v>
      </c>
      <c r="F19" s="86">
        <v>83</v>
      </c>
      <c r="G19" s="86">
        <v>89</v>
      </c>
    </row>
    <row r="20" spans="1:7">
      <c r="A20" s="95" t="s">
        <v>26</v>
      </c>
      <c r="B20" s="95">
        <v>19</v>
      </c>
      <c r="C20" s="86">
        <v>583</v>
      </c>
      <c r="D20" s="86">
        <v>604</v>
      </c>
      <c r="E20" s="97">
        <f t="shared" si="0"/>
        <v>593.5</v>
      </c>
      <c r="F20" s="86">
        <v>70</v>
      </c>
      <c r="G20" s="86">
        <v>76</v>
      </c>
    </row>
    <row r="21" spans="1:7">
      <c r="A21" s="95" t="s">
        <v>52</v>
      </c>
      <c r="B21" s="95">
        <v>20</v>
      </c>
      <c r="C21" s="86">
        <v>654</v>
      </c>
      <c r="D21" s="86">
        <v>607</v>
      </c>
      <c r="E21" s="97">
        <f t="shared" si="0"/>
        <v>630.5</v>
      </c>
      <c r="F21" s="86">
        <v>79</v>
      </c>
      <c r="G21" s="86">
        <v>80</v>
      </c>
    </row>
    <row r="22" spans="1:7">
      <c r="A22" s="95" t="s">
        <v>62</v>
      </c>
      <c r="B22" s="95">
        <v>21</v>
      </c>
      <c r="C22" s="86">
        <v>658</v>
      </c>
      <c r="D22" s="86">
        <v>923</v>
      </c>
      <c r="E22" s="97">
        <f t="shared" si="0"/>
        <v>790.5</v>
      </c>
      <c r="F22" s="86">
        <v>83</v>
      </c>
      <c r="G22" s="86">
        <v>89</v>
      </c>
    </row>
    <row r="23" spans="1:7">
      <c r="A23" s="95" t="s">
        <v>27</v>
      </c>
      <c r="B23" s="95">
        <v>22</v>
      </c>
      <c r="C23" s="86">
        <v>617</v>
      </c>
      <c r="D23" s="86">
        <v>810</v>
      </c>
      <c r="E23" s="97">
        <f t="shared" si="0"/>
        <v>713.5</v>
      </c>
      <c r="F23" s="86">
        <v>85</v>
      </c>
      <c r="G23" s="86">
        <v>82</v>
      </c>
    </row>
    <row r="24" spans="1:7">
      <c r="A24" s="95" t="s">
        <v>37</v>
      </c>
      <c r="B24" s="95">
        <v>23</v>
      </c>
      <c r="C24" s="86">
        <v>502</v>
      </c>
      <c r="D24" s="86">
        <v>442</v>
      </c>
      <c r="E24" s="97">
        <f t="shared" si="0"/>
        <v>472</v>
      </c>
      <c r="F24" s="86">
        <v>79</v>
      </c>
      <c r="G24" s="86">
        <v>69</v>
      </c>
    </row>
    <row r="25" spans="1:7">
      <c r="A25" s="95" t="s">
        <v>59</v>
      </c>
      <c r="B25" s="95">
        <v>24</v>
      </c>
      <c r="C25" s="86">
        <v>265</v>
      </c>
      <c r="D25" s="86">
        <v>367</v>
      </c>
      <c r="E25" s="97">
        <f t="shared" si="0"/>
        <v>316</v>
      </c>
      <c r="F25" s="86">
        <v>71</v>
      </c>
      <c r="G25" s="86">
        <v>71</v>
      </c>
    </row>
    <row r="26" spans="1:7">
      <c r="A26" s="95" t="s">
        <v>48</v>
      </c>
      <c r="B26" s="95">
        <v>25</v>
      </c>
      <c r="C26" s="86">
        <v>243</v>
      </c>
      <c r="D26" s="86">
        <v>667</v>
      </c>
      <c r="E26" s="97">
        <f t="shared" si="0"/>
        <v>455</v>
      </c>
      <c r="F26" s="86">
        <v>69</v>
      </c>
      <c r="G26" s="86">
        <v>76</v>
      </c>
    </row>
    <row r="27" spans="1:7">
      <c r="A27" s="95" t="s">
        <v>50</v>
      </c>
      <c r="B27" s="95">
        <v>26</v>
      </c>
      <c r="C27" s="86">
        <v>643</v>
      </c>
      <c r="D27" s="86">
        <v>834</v>
      </c>
      <c r="E27" s="97">
        <f t="shared" si="0"/>
        <v>738.5</v>
      </c>
      <c r="F27" s="86">
        <v>81</v>
      </c>
      <c r="G27" s="86">
        <v>80</v>
      </c>
    </row>
    <row r="28" spans="1:7">
      <c r="A28" s="95" t="s">
        <v>46</v>
      </c>
      <c r="B28" s="95">
        <v>27</v>
      </c>
      <c r="C28" s="86">
        <v>582</v>
      </c>
      <c r="D28" s="86">
        <v>643</v>
      </c>
      <c r="E28" s="97">
        <f t="shared" si="0"/>
        <v>612.5</v>
      </c>
      <c r="F28" s="86">
        <v>70</v>
      </c>
      <c r="G28" s="86">
        <v>63</v>
      </c>
    </row>
    <row r="29" spans="1:7">
      <c r="A29" s="95" t="s">
        <v>38</v>
      </c>
      <c r="B29" s="95">
        <v>28</v>
      </c>
      <c r="C29" s="86">
        <v>508</v>
      </c>
      <c r="D29" s="86">
        <v>495</v>
      </c>
      <c r="E29" s="97">
        <f t="shared" si="0"/>
        <v>501.5</v>
      </c>
      <c r="F29" s="86">
        <v>84</v>
      </c>
      <c r="G29" s="86">
        <v>83</v>
      </c>
    </row>
    <row r="30" spans="1:7">
      <c r="A30" s="95" t="s">
        <v>49</v>
      </c>
      <c r="B30" s="95">
        <v>29</v>
      </c>
      <c r="C30" s="86">
        <v>537</v>
      </c>
      <c r="D30" s="86">
        <v>646</v>
      </c>
      <c r="E30" s="97">
        <f t="shared" si="0"/>
        <v>591.5</v>
      </c>
      <c r="F30" s="86">
        <v>58</v>
      </c>
      <c r="G30" s="86">
        <v>61</v>
      </c>
    </row>
    <row r="31" spans="1:7">
      <c r="A31" s="95" t="s">
        <v>34</v>
      </c>
      <c r="B31" s="95">
        <v>30</v>
      </c>
      <c r="C31" s="86">
        <v>485</v>
      </c>
      <c r="D31" s="86">
        <v>467</v>
      </c>
      <c r="E31" s="97">
        <f t="shared" si="0"/>
        <v>476</v>
      </c>
      <c r="F31" s="86">
        <v>70</v>
      </c>
      <c r="G31" s="86">
        <v>73</v>
      </c>
    </row>
    <row r="32" spans="1:7">
      <c r="A32" s="95" t="s">
        <v>29</v>
      </c>
      <c r="B32" s="95">
        <v>31</v>
      </c>
      <c r="C32" s="86">
        <v>624</v>
      </c>
      <c r="D32" s="86">
        <v>783</v>
      </c>
      <c r="E32" s="97">
        <f t="shared" si="0"/>
        <v>703.5</v>
      </c>
      <c r="F32" s="86">
        <v>75</v>
      </c>
      <c r="G32" s="86">
        <v>81</v>
      </c>
    </row>
    <row r="33" spans="1:7">
      <c r="A33" s="95" t="s">
        <v>32</v>
      </c>
      <c r="B33" s="95">
        <v>32</v>
      </c>
      <c r="C33" s="86">
        <v>754</v>
      </c>
      <c r="D33" s="86">
        <v>654</v>
      </c>
      <c r="E33" s="97">
        <f t="shared" si="0"/>
        <v>704</v>
      </c>
      <c r="F33" s="86">
        <v>74</v>
      </c>
      <c r="G33" s="86">
        <v>75</v>
      </c>
    </row>
    <row r="35" spans="1:7">
      <c r="A35" s="83"/>
      <c r="B35" s="95"/>
      <c r="D35" s="86"/>
      <c r="E35" s="86"/>
    </row>
    <row r="36" spans="1:7">
      <c r="A36" s="95"/>
      <c r="B36" s="95"/>
      <c r="D36" s="86"/>
      <c r="E36" s="86"/>
    </row>
    <row r="37" spans="1:7">
      <c r="A37" s="95"/>
      <c r="B37" s="95"/>
      <c r="D37" s="86"/>
      <c r="E37" s="86"/>
    </row>
    <row r="38" spans="1:7">
      <c r="A38" s="95"/>
      <c r="B38" s="95"/>
      <c r="D38" s="86"/>
      <c r="E38" s="86"/>
    </row>
    <row r="39" spans="1:7">
      <c r="A39" s="83"/>
      <c r="B39" s="95"/>
      <c r="D39" s="86"/>
      <c r="E39" s="86"/>
    </row>
    <row r="40" spans="1:7">
      <c r="A40" s="83"/>
      <c r="B40" s="95"/>
      <c r="D40" s="86"/>
      <c r="E40" s="86"/>
    </row>
    <row r="41" spans="1:7">
      <c r="A41" s="83"/>
      <c r="B41" s="95"/>
      <c r="D41" s="86"/>
      <c r="E41" s="86"/>
    </row>
    <row r="42" spans="1:7">
      <c r="A42" s="95"/>
      <c r="B42" s="95"/>
      <c r="D42" s="86"/>
      <c r="E42" s="86"/>
    </row>
    <row r="43" spans="1:7">
      <c r="A43" s="83"/>
      <c r="B43" s="95"/>
      <c r="D43" s="86"/>
      <c r="E43" s="86"/>
    </row>
    <row r="44" spans="1:7">
      <c r="A44" s="95"/>
      <c r="B44" s="83"/>
      <c r="D44" s="86"/>
      <c r="E44" s="86"/>
    </row>
    <row r="45" spans="1:7">
      <c r="A45" s="95"/>
      <c r="B45" s="95"/>
      <c r="D45" s="86"/>
      <c r="E45" s="86"/>
    </row>
    <row r="46" spans="1:7">
      <c r="A46" s="95"/>
      <c r="B46" s="95"/>
      <c r="D46" s="86"/>
      <c r="E46" s="86"/>
    </row>
    <row r="47" spans="1:7">
      <c r="A47" s="83"/>
      <c r="B47" s="95"/>
      <c r="D47" s="86"/>
      <c r="E47" s="86"/>
    </row>
    <row r="48" spans="1:7">
      <c r="A48" s="83"/>
      <c r="B48" s="95"/>
      <c r="D48" s="86"/>
      <c r="E48" s="86"/>
    </row>
    <row r="49" spans="1:5">
      <c r="A49" s="83"/>
      <c r="B49" s="95"/>
      <c r="D49" s="86"/>
      <c r="E49" s="86"/>
    </row>
    <row r="50" spans="1:5">
      <c r="A50" s="95"/>
      <c r="B50" s="95"/>
      <c r="D50" s="86"/>
      <c r="E50" s="86"/>
    </row>
    <row r="51" spans="1:5">
      <c r="A51" s="95"/>
      <c r="B51" s="95"/>
      <c r="D51" s="86"/>
      <c r="E51" s="86"/>
    </row>
    <row r="52" spans="1:5">
      <c r="A52" s="83"/>
      <c r="B52" s="95"/>
      <c r="D52" s="86"/>
      <c r="E52" s="86"/>
    </row>
    <row r="53" spans="1:5">
      <c r="A53" s="83"/>
      <c r="B53" s="83"/>
      <c r="D53" s="86"/>
      <c r="E53" s="86"/>
    </row>
    <row r="54" spans="1:5">
      <c r="A54" s="83"/>
      <c r="B54" s="95"/>
      <c r="D54" s="86"/>
      <c r="E54" s="86"/>
    </row>
    <row r="55" spans="1:5">
      <c r="A55" s="95"/>
      <c r="B55" s="95"/>
      <c r="D55" s="86"/>
      <c r="E55" s="86"/>
    </row>
    <row r="56" spans="1:5">
      <c r="A56" s="95"/>
      <c r="B56" s="95"/>
      <c r="D56" s="86"/>
      <c r="E56" s="86"/>
    </row>
    <row r="57" spans="1:5">
      <c r="A57" s="83"/>
      <c r="B57" s="95"/>
      <c r="D57" s="86"/>
      <c r="E57" s="86"/>
    </row>
    <row r="58" spans="1:5">
      <c r="A58" s="83"/>
      <c r="B58" s="95"/>
      <c r="D58" s="86"/>
      <c r="E58" s="86"/>
    </row>
    <row r="59" spans="1:5">
      <c r="A59" s="95"/>
      <c r="B59" s="95"/>
      <c r="D59" s="86"/>
      <c r="E59" s="86"/>
    </row>
    <row r="60" spans="1:5">
      <c r="A60" s="95"/>
      <c r="B60" s="95"/>
      <c r="D60" s="86"/>
      <c r="E60" s="86"/>
    </row>
    <row r="61" spans="1:5">
      <c r="A61" s="83"/>
      <c r="B61" s="95"/>
      <c r="D61" s="86"/>
      <c r="E61" s="86"/>
    </row>
    <row r="62" spans="1:5">
      <c r="A62" s="95"/>
      <c r="B62" s="95"/>
      <c r="D62" s="86"/>
      <c r="E62" s="86"/>
    </row>
    <row r="63" spans="1:5">
      <c r="A63" s="83"/>
      <c r="B63" s="95"/>
      <c r="D63" s="86"/>
      <c r="E63" s="86"/>
    </row>
    <row r="64" spans="1:5">
      <c r="A64" s="95"/>
      <c r="B64" s="95"/>
      <c r="D64" s="86"/>
      <c r="E64" s="86"/>
    </row>
    <row r="65" spans="1:5">
      <c r="A65" s="83"/>
      <c r="B65" s="95"/>
      <c r="D65" s="86"/>
      <c r="E65" s="86"/>
    </row>
    <row r="66" spans="1:5">
      <c r="A66" s="95"/>
      <c r="B66" s="95"/>
      <c r="D66" s="86"/>
      <c r="E66" s="86"/>
    </row>
  </sheetData>
  <conditionalFormatting sqref="D35:E66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:C33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:E33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U15" sqref="A1:XFD1048576"/>
    </sheetView>
  </sheetViews>
  <sheetFormatPr defaultRowHeight="15"/>
  <cols>
    <col min="1" max="1" width="3.140625" customWidth="1"/>
    <col min="2" max="2" width="3.5703125" customWidth="1"/>
    <col min="3" max="3" width="5.7109375" customWidth="1"/>
    <col min="4" max="4" width="3.140625" customWidth="1"/>
    <col min="5" max="5" width="5.85546875" customWidth="1"/>
    <col min="6" max="6" width="5" customWidth="1"/>
    <col min="7" max="7" width="10.85546875" customWidth="1"/>
    <col min="8" max="8" width="3.7109375" customWidth="1"/>
    <col min="9" max="9" width="4.85546875" customWidth="1"/>
    <col min="10" max="10" width="6.140625" customWidth="1"/>
    <col min="11" max="11" width="3" customWidth="1"/>
    <col min="12" max="12" width="7.85546875" customWidth="1"/>
    <col min="13" max="13" width="4" customWidth="1"/>
    <col min="14" max="14" width="8" customWidth="1"/>
    <col min="15" max="15" width="2.85546875" customWidth="1"/>
    <col min="16" max="16" width="7.85546875" customWidth="1"/>
    <col min="17" max="17" width="4" customWidth="1"/>
  </cols>
  <sheetData>
    <row r="1" spans="1:17">
      <c r="B1" s="105" t="s">
        <v>115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7"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</row>
    <row r="3" spans="1:17">
      <c r="B3" s="1" t="s">
        <v>0</v>
      </c>
      <c r="C3" s="1"/>
      <c r="D3" s="1"/>
      <c r="E3" s="1"/>
      <c r="F3" s="2" t="s">
        <v>1</v>
      </c>
      <c r="G3" s="103" t="s">
        <v>113</v>
      </c>
      <c r="H3" s="103"/>
      <c r="I3" s="103"/>
      <c r="K3" s="1" t="s">
        <v>2</v>
      </c>
      <c r="L3" s="1"/>
      <c r="M3" s="1"/>
      <c r="N3" s="1"/>
      <c r="O3" s="2" t="s">
        <v>1</v>
      </c>
      <c r="P3" s="103" t="s">
        <v>11</v>
      </c>
      <c r="Q3" s="103"/>
    </row>
    <row r="4" spans="1:17">
      <c r="B4" s="1" t="s">
        <v>3</v>
      </c>
      <c r="C4" s="1"/>
      <c r="D4" s="1"/>
      <c r="E4" s="1"/>
      <c r="F4" s="2" t="s">
        <v>1</v>
      </c>
      <c r="G4" s="8">
        <v>42693</v>
      </c>
      <c r="H4" s="8"/>
      <c r="I4" s="8"/>
      <c r="J4" s="6"/>
      <c r="K4" s="1" t="s">
        <v>4</v>
      </c>
      <c r="L4" s="1"/>
      <c r="M4" s="1"/>
      <c r="N4" s="1"/>
      <c r="O4" s="2" t="s">
        <v>1</v>
      </c>
      <c r="P4" s="103">
        <v>12</v>
      </c>
      <c r="Q4" s="103"/>
    </row>
    <row r="5" spans="1:17">
      <c r="B5" s="1" t="s">
        <v>5</v>
      </c>
      <c r="C5" s="1"/>
      <c r="D5" s="1"/>
      <c r="E5" s="1"/>
      <c r="F5" s="2" t="s">
        <v>1</v>
      </c>
      <c r="G5" s="3" t="s">
        <v>6</v>
      </c>
      <c r="H5" s="3"/>
      <c r="I5" s="9"/>
      <c r="K5" s="4" t="s">
        <v>9</v>
      </c>
      <c r="O5" s="2" t="s">
        <v>1</v>
      </c>
      <c r="P5" s="103" t="s">
        <v>10</v>
      </c>
      <c r="Q5" s="103"/>
    </row>
    <row r="6" spans="1:17">
      <c r="B6" s="1" t="s">
        <v>7</v>
      </c>
      <c r="C6" s="1"/>
      <c r="D6" s="1"/>
      <c r="E6" s="1"/>
      <c r="F6" s="2" t="s">
        <v>1</v>
      </c>
      <c r="G6" s="103">
        <v>12</v>
      </c>
      <c r="H6" s="103"/>
      <c r="I6" s="103"/>
    </row>
    <row r="7" spans="1:17">
      <c r="B7" s="1" t="s">
        <v>8</v>
      </c>
      <c r="C7" s="1"/>
      <c r="D7" s="1"/>
      <c r="E7" s="1"/>
      <c r="F7" s="2" t="s">
        <v>1</v>
      </c>
      <c r="G7" s="103">
        <v>2</v>
      </c>
      <c r="H7" s="103"/>
      <c r="I7" s="103"/>
    </row>
    <row r="8" spans="1:17">
      <c r="B8" s="1"/>
      <c r="C8" s="1"/>
      <c r="D8" s="1"/>
      <c r="E8" s="1"/>
      <c r="F8" s="2"/>
      <c r="G8" s="5"/>
      <c r="H8" s="5"/>
      <c r="I8" s="5"/>
    </row>
    <row r="9" spans="1:17">
      <c r="B9" s="106" t="s">
        <v>17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7" ht="29.25" customHeight="1">
      <c r="A10" s="107" t="s">
        <v>14</v>
      </c>
      <c r="B10" s="112"/>
      <c r="C10" s="10">
        <v>4</v>
      </c>
      <c r="D10" s="112"/>
      <c r="E10" s="10">
        <v>8</v>
      </c>
      <c r="F10" s="112"/>
      <c r="G10" s="10">
        <v>12</v>
      </c>
      <c r="H10" s="107" t="s">
        <v>12</v>
      </c>
      <c r="I10" s="109"/>
      <c r="J10" s="11">
        <v>2</v>
      </c>
      <c r="K10" s="112"/>
      <c r="L10" s="11">
        <v>10</v>
      </c>
      <c r="M10" s="112"/>
      <c r="N10" s="11">
        <v>3</v>
      </c>
      <c r="O10" s="107"/>
    </row>
    <row r="11" spans="1:17" ht="29.25" customHeight="1">
      <c r="A11" s="107"/>
      <c r="B11" s="112"/>
      <c r="C11" s="10">
        <v>3</v>
      </c>
      <c r="D11" s="112"/>
      <c r="E11" s="10">
        <v>7</v>
      </c>
      <c r="F11" s="112"/>
      <c r="G11" s="10">
        <v>11</v>
      </c>
      <c r="H11" s="107"/>
      <c r="I11" s="109"/>
      <c r="J11" s="11">
        <v>7</v>
      </c>
      <c r="K11" s="112"/>
      <c r="L11" s="11">
        <v>5</v>
      </c>
      <c r="M11" s="112"/>
      <c r="N11" s="11">
        <v>12</v>
      </c>
      <c r="O11" s="107"/>
    </row>
    <row r="12" spans="1:17" ht="29.25" customHeight="1">
      <c r="A12" s="107"/>
      <c r="B12" s="112"/>
      <c r="C12" s="10">
        <v>2</v>
      </c>
      <c r="D12" s="112"/>
      <c r="E12" s="10">
        <v>6</v>
      </c>
      <c r="F12" s="112"/>
      <c r="G12" s="10">
        <v>10</v>
      </c>
      <c r="H12" s="107"/>
      <c r="I12" s="109"/>
      <c r="J12" s="11">
        <v>11</v>
      </c>
      <c r="K12" s="112"/>
      <c r="L12" s="11">
        <v>1</v>
      </c>
      <c r="M12" s="112"/>
      <c r="N12" s="11">
        <v>6</v>
      </c>
      <c r="O12" s="107"/>
    </row>
    <row r="13" spans="1:17" ht="29.25" customHeight="1">
      <c r="A13" s="107"/>
      <c r="B13" s="113"/>
      <c r="C13" s="10">
        <v>1</v>
      </c>
      <c r="D13" s="113"/>
      <c r="E13" s="10">
        <v>5</v>
      </c>
      <c r="F13" s="113"/>
      <c r="G13" s="10">
        <v>9</v>
      </c>
      <c r="H13" s="107"/>
      <c r="I13" s="110"/>
      <c r="J13" s="11">
        <v>4</v>
      </c>
      <c r="K13" s="113"/>
      <c r="L13" s="11">
        <v>9</v>
      </c>
      <c r="M13" s="113"/>
      <c r="N13" s="11">
        <v>8</v>
      </c>
      <c r="O13" s="107"/>
    </row>
    <row r="14" spans="1:17">
      <c r="B14" s="106" t="s">
        <v>13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</row>
    <row r="15" spans="1:17">
      <c r="C15" s="7" t="s">
        <v>25</v>
      </c>
      <c r="E15" s="7" t="s">
        <v>25</v>
      </c>
      <c r="G15" s="7" t="s">
        <v>25</v>
      </c>
      <c r="J15" s="7" t="s">
        <v>25</v>
      </c>
      <c r="L15" s="7" t="s">
        <v>25</v>
      </c>
      <c r="N15" s="7" t="s">
        <v>25</v>
      </c>
    </row>
  </sheetData>
  <sortState ref="E10:E13">
    <sortCondition descending="1" ref="E10:E13"/>
  </sortState>
  <mergeCells count="18">
    <mergeCell ref="O10:O13"/>
    <mergeCell ref="B14:N14"/>
    <mergeCell ref="G7:I7"/>
    <mergeCell ref="B9:N9"/>
    <mergeCell ref="A10:A13"/>
    <mergeCell ref="B10:B13"/>
    <mergeCell ref="D10:D13"/>
    <mergeCell ref="F10:F13"/>
    <mergeCell ref="H10:H13"/>
    <mergeCell ref="I10:I13"/>
    <mergeCell ref="K10:K13"/>
    <mergeCell ref="M10:M13"/>
    <mergeCell ref="B1:Q2"/>
    <mergeCell ref="G3:I3"/>
    <mergeCell ref="P3:Q3"/>
    <mergeCell ref="P4:Q4"/>
    <mergeCell ref="G6:I6"/>
    <mergeCell ref="P5:Q5"/>
  </mergeCells>
  <pageMargins left="0.7" right="0.7" top="0.75" bottom="0.75" header="0.3" footer="0.3"/>
  <pageSetup orientation="landscape" horizontalDpi="4294967294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I1" sqref="I1"/>
    </sheetView>
  </sheetViews>
  <sheetFormatPr defaultRowHeight="15"/>
  <cols>
    <col min="1" max="1" width="3.85546875" bestFit="1" customWidth="1"/>
    <col min="2" max="2" width="6" customWidth="1"/>
    <col min="3" max="4" width="10.28515625" customWidth="1"/>
    <col min="5" max="5" width="7.28515625" customWidth="1"/>
    <col min="6" max="6" width="4" bestFit="1" customWidth="1"/>
    <col min="7" max="7" width="9.42578125" customWidth="1"/>
    <col min="8" max="8" width="10.28515625" customWidth="1"/>
    <col min="9" max="9" width="8.7109375" customWidth="1"/>
  </cols>
  <sheetData>
    <row r="1" spans="1:9" ht="38.25">
      <c r="A1" s="100" t="s">
        <v>290</v>
      </c>
      <c r="B1" s="100" t="s">
        <v>293</v>
      </c>
      <c r="C1" s="100" t="s">
        <v>298</v>
      </c>
      <c r="D1" s="100" t="s">
        <v>294</v>
      </c>
      <c r="E1" s="99" t="s">
        <v>317</v>
      </c>
      <c r="F1" s="99" t="s">
        <v>299</v>
      </c>
      <c r="G1" s="99" t="s">
        <v>315</v>
      </c>
      <c r="H1" s="99" t="s">
        <v>316</v>
      </c>
      <c r="I1" s="99" t="s">
        <v>314</v>
      </c>
    </row>
    <row r="2" spans="1:9">
      <c r="A2" s="1">
        <v>1</v>
      </c>
      <c r="B2" s="1">
        <v>1</v>
      </c>
      <c r="C2" s="1">
        <v>1</v>
      </c>
      <c r="D2" s="39" t="s">
        <v>81</v>
      </c>
      <c r="E2" s="4">
        <v>423</v>
      </c>
      <c r="F2" s="4">
        <v>75</v>
      </c>
      <c r="G2" s="4">
        <v>100</v>
      </c>
      <c r="H2" s="4">
        <v>100</v>
      </c>
      <c r="I2" s="4">
        <v>2</v>
      </c>
    </row>
    <row r="3" spans="1:9">
      <c r="A3" s="1">
        <v>1</v>
      </c>
      <c r="B3" s="1">
        <v>2</v>
      </c>
      <c r="C3" s="1">
        <v>2</v>
      </c>
      <c r="D3" s="39" t="s">
        <v>82</v>
      </c>
      <c r="E3" s="4">
        <v>573</v>
      </c>
      <c r="F3" s="4">
        <v>72</v>
      </c>
      <c r="G3" s="4">
        <v>100</v>
      </c>
      <c r="H3" s="4">
        <v>100</v>
      </c>
      <c r="I3" s="4">
        <v>2</v>
      </c>
    </row>
    <row r="4" spans="1:9">
      <c r="A4" s="1">
        <v>1</v>
      </c>
      <c r="B4" s="1">
        <v>3</v>
      </c>
      <c r="C4" s="1">
        <v>3</v>
      </c>
      <c r="D4" s="39" t="s">
        <v>83</v>
      </c>
      <c r="E4" s="4">
        <v>623</v>
      </c>
      <c r="F4" s="4">
        <v>75</v>
      </c>
      <c r="G4" s="4">
        <v>100</v>
      </c>
      <c r="H4" s="4">
        <v>100</v>
      </c>
      <c r="I4" s="4">
        <v>1</v>
      </c>
    </row>
    <row r="5" spans="1:9">
      <c r="A5" s="1">
        <v>1</v>
      </c>
      <c r="B5" s="1">
        <v>4</v>
      </c>
      <c r="C5" s="1">
        <v>4</v>
      </c>
      <c r="D5" s="39" t="s">
        <v>84</v>
      </c>
      <c r="E5" s="4">
        <v>654</v>
      </c>
      <c r="F5" s="4">
        <v>77</v>
      </c>
      <c r="G5" s="4">
        <v>100</v>
      </c>
      <c r="H5" s="4">
        <v>100</v>
      </c>
      <c r="I5" s="4">
        <v>1</v>
      </c>
    </row>
    <row r="6" spans="1:9">
      <c r="A6" s="1">
        <v>1</v>
      </c>
      <c r="B6" s="1">
        <v>5</v>
      </c>
      <c r="C6" s="1">
        <v>5</v>
      </c>
      <c r="D6" s="39" t="s">
        <v>85</v>
      </c>
      <c r="E6" s="4">
        <v>658</v>
      </c>
      <c r="F6" s="4">
        <v>76</v>
      </c>
      <c r="G6" s="4">
        <v>100</v>
      </c>
      <c r="H6" s="4">
        <v>100</v>
      </c>
      <c r="I6" s="4">
        <v>1</v>
      </c>
    </row>
    <row r="7" spans="1:9">
      <c r="A7" s="1">
        <v>1</v>
      </c>
      <c r="B7" s="1">
        <v>6</v>
      </c>
      <c r="C7" s="1">
        <v>6</v>
      </c>
      <c r="D7" s="39" t="s">
        <v>86</v>
      </c>
      <c r="E7" s="4">
        <v>494</v>
      </c>
      <c r="F7" s="4">
        <v>69</v>
      </c>
      <c r="G7" s="4">
        <v>100</v>
      </c>
      <c r="H7" s="4">
        <v>100</v>
      </c>
      <c r="I7" s="4">
        <v>2</v>
      </c>
    </row>
    <row r="8" spans="1:9">
      <c r="A8" s="1">
        <v>1</v>
      </c>
      <c r="B8" s="1">
        <v>7</v>
      </c>
      <c r="C8" s="1">
        <v>7</v>
      </c>
      <c r="D8" s="39" t="s">
        <v>87</v>
      </c>
      <c r="E8" s="4">
        <v>478</v>
      </c>
      <c r="F8" s="4">
        <v>86</v>
      </c>
      <c r="G8" s="4">
        <v>100</v>
      </c>
      <c r="H8" s="4">
        <v>100</v>
      </c>
      <c r="I8" s="4">
        <v>2</v>
      </c>
    </row>
    <row r="9" spans="1:9">
      <c r="A9" s="1">
        <v>1</v>
      </c>
      <c r="B9" s="1">
        <v>8</v>
      </c>
      <c r="C9" s="1">
        <v>8</v>
      </c>
      <c r="D9" s="39" t="s">
        <v>88</v>
      </c>
      <c r="E9" s="4">
        <v>701</v>
      </c>
      <c r="F9" s="4">
        <v>80</v>
      </c>
      <c r="G9" s="4">
        <v>100</v>
      </c>
      <c r="H9" s="4">
        <v>100</v>
      </c>
      <c r="I9" s="4">
        <v>1</v>
      </c>
    </row>
    <row r="10" spans="1:9">
      <c r="A10" s="1">
        <v>1</v>
      </c>
      <c r="B10" s="1">
        <v>9</v>
      </c>
      <c r="C10" s="1">
        <v>9</v>
      </c>
      <c r="D10" s="39" t="s">
        <v>89</v>
      </c>
      <c r="E10" s="4">
        <v>696</v>
      </c>
      <c r="F10" s="4">
        <v>92</v>
      </c>
      <c r="G10" s="4">
        <v>100</v>
      </c>
      <c r="H10" s="4">
        <v>100</v>
      </c>
      <c r="I10" s="4">
        <v>1</v>
      </c>
    </row>
    <row r="11" spans="1:9">
      <c r="A11" s="1">
        <v>1</v>
      </c>
      <c r="B11" s="1">
        <v>10</v>
      </c>
      <c r="C11" s="1">
        <v>10</v>
      </c>
      <c r="D11" s="39" t="s">
        <v>93</v>
      </c>
      <c r="E11" s="4">
        <v>528</v>
      </c>
      <c r="F11" s="4">
        <v>82</v>
      </c>
      <c r="G11" s="4">
        <v>100</v>
      </c>
      <c r="H11" s="4">
        <v>100</v>
      </c>
      <c r="I11" s="4">
        <v>2</v>
      </c>
    </row>
    <row r="12" spans="1:9">
      <c r="A12" s="1">
        <v>1</v>
      </c>
      <c r="B12" s="1">
        <v>11</v>
      </c>
      <c r="C12" s="1">
        <v>11</v>
      </c>
      <c r="D12" s="39" t="s">
        <v>90</v>
      </c>
      <c r="E12" s="4">
        <v>447</v>
      </c>
      <c r="F12" s="4">
        <v>71</v>
      </c>
      <c r="G12" s="4">
        <v>100</v>
      </c>
      <c r="H12" s="4">
        <v>100</v>
      </c>
      <c r="I12" s="4">
        <v>2</v>
      </c>
    </row>
    <row r="13" spans="1:9">
      <c r="A13" s="1">
        <v>1</v>
      </c>
      <c r="B13" s="1">
        <v>12</v>
      </c>
      <c r="C13" s="1">
        <v>12</v>
      </c>
      <c r="D13" s="39" t="s">
        <v>91</v>
      </c>
      <c r="E13" s="4">
        <v>517</v>
      </c>
      <c r="F13" s="4">
        <v>72</v>
      </c>
      <c r="G13" s="4">
        <v>100</v>
      </c>
      <c r="H13" s="4">
        <v>100</v>
      </c>
      <c r="I13" s="4">
        <v>2</v>
      </c>
    </row>
    <row r="14" spans="1:9">
      <c r="A14" s="1">
        <v>1</v>
      </c>
      <c r="B14" s="1">
        <v>13</v>
      </c>
      <c r="C14" s="1">
        <v>13</v>
      </c>
      <c r="D14" s="39" t="s">
        <v>92</v>
      </c>
      <c r="E14" s="4">
        <v>412</v>
      </c>
      <c r="F14" s="4">
        <v>81</v>
      </c>
      <c r="G14" s="4">
        <v>100</v>
      </c>
      <c r="H14" s="4">
        <v>100</v>
      </c>
      <c r="I14" s="4">
        <v>3</v>
      </c>
    </row>
    <row r="15" spans="1:9">
      <c r="A15" s="1">
        <v>1</v>
      </c>
      <c r="B15" s="1">
        <v>14</v>
      </c>
      <c r="C15" s="1">
        <v>14</v>
      </c>
      <c r="D15" s="39" t="s">
        <v>94</v>
      </c>
      <c r="E15" s="4">
        <v>654</v>
      </c>
      <c r="F15" s="4">
        <v>82</v>
      </c>
      <c r="G15" s="4">
        <v>100</v>
      </c>
      <c r="H15" s="4">
        <v>100</v>
      </c>
      <c r="I15" s="4">
        <v>1</v>
      </c>
    </row>
    <row r="16" spans="1:9">
      <c r="A16" s="1">
        <v>1</v>
      </c>
      <c r="B16" s="1">
        <v>15</v>
      </c>
      <c r="C16" s="1">
        <v>15</v>
      </c>
      <c r="D16" s="39" t="s">
        <v>95</v>
      </c>
      <c r="E16" s="4">
        <v>539</v>
      </c>
      <c r="F16" s="4">
        <v>80</v>
      </c>
      <c r="G16" s="4">
        <v>100</v>
      </c>
      <c r="H16" s="4">
        <v>100</v>
      </c>
      <c r="I16" s="4">
        <v>2</v>
      </c>
    </row>
    <row r="17" spans="1:9">
      <c r="A17" s="1">
        <v>1</v>
      </c>
      <c r="B17" s="1">
        <v>16</v>
      </c>
      <c r="C17" s="1">
        <v>16</v>
      </c>
      <c r="D17" s="39" t="s">
        <v>96</v>
      </c>
      <c r="E17" s="4">
        <v>408</v>
      </c>
      <c r="F17" s="4">
        <v>84</v>
      </c>
      <c r="G17" s="4">
        <v>100</v>
      </c>
      <c r="H17" s="4">
        <v>100</v>
      </c>
      <c r="I17" s="4">
        <v>3</v>
      </c>
    </row>
    <row r="18" spans="1:9">
      <c r="A18" s="1">
        <v>1</v>
      </c>
      <c r="B18" s="1">
        <v>17</v>
      </c>
      <c r="C18" s="1">
        <v>17</v>
      </c>
      <c r="D18" s="39" t="s">
        <v>97</v>
      </c>
      <c r="E18" s="4">
        <v>492</v>
      </c>
      <c r="F18" s="4">
        <v>73</v>
      </c>
      <c r="G18" s="4">
        <v>100</v>
      </c>
      <c r="H18" s="4">
        <v>100</v>
      </c>
      <c r="I18" s="4">
        <v>2</v>
      </c>
    </row>
    <row r="19" spans="1:9">
      <c r="A19" s="1">
        <v>1</v>
      </c>
      <c r="B19" s="1">
        <v>18</v>
      </c>
      <c r="C19" s="1">
        <v>18</v>
      </c>
      <c r="D19" s="39" t="s">
        <v>98</v>
      </c>
      <c r="E19" s="4">
        <v>465</v>
      </c>
      <c r="F19" s="4">
        <v>70</v>
      </c>
      <c r="G19" s="4">
        <v>100</v>
      </c>
      <c r="H19" s="4">
        <v>100</v>
      </c>
      <c r="I19" s="4">
        <v>2</v>
      </c>
    </row>
    <row r="20" spans="1:9">
      <c r="A20" s="1">
        <v>1</v>
      </c>
      <c r="B20" s="1">
        <v>19</v>
      </c>
      <c r="C20" s="1">
        <v>19</v>
      </c>
      <c r="D20" s="39" t="s">
        <v>99</v>
      </c>
      <c r="E20" s="4">
        <v>525</v>
      </c>
      <c r="F20" s="4">
        <v>68</v>
      </c>
      <c r="G20" s="4">
        <v>100</v>
      </c>
      <c r="H20" s="4">
        <v>100</v>
      </c>
      <c r="I20" s="4">
        <v>2</v>
      </c>
    </row>
    <row r="21" spans="1:9">
      <c r="A21" s="1">
        <v>1</v>
      </c>
      <c r="B21" s="1">
        <v>20</v>
      </c>
      <c r="C21" s="1">
        <v>20</v>
      </c>
      <c r="D21" s="39" t="s">
        <v>100</v>
      </c>
      <c r="E21" s="4">
        <v>577</v>
      </c>
      <c r="F21" s="4">
        <v>79</v>
      </c>
      <c r="G21" s="4">
        <v>100</v>
      </c>
      <c r="H21" s="4">
        <v>100</v>
      </c>
      <c r="I21" s="4">
        <v>2</v>
      </c>
    </row>
    <row r="22" spans="1:9">
      <c r="A22" s="1">
        <v>1</v>
      </c>
      <c r="B22" s="1">
        <v>21</v>
      </c>
      <c r="C22" s="1">
        <v>21</v>
      </c>
      <c r="D22" s="39" t="s">
        <v>101</v>
      </c>
      <c r="E22" s="4">
        <v>459</v>
      </c>
      <c r="F22" s="4">
        <v>70</v>
      </c>
      <c r="G22" s="4">
        <v>100</v>
      </c>
      <c r="H22" s="4">
        <v>100</v>
      </c>
      <c r="I22" s="4">
        <v>2</v>
      </c>
    </row>
    <row r="23" spans="1:9">
      <c r="A23" s="1">
        <v>1</v>
      </c>
      <c r="B23" s="1">
        <v>22</v>
      </c>
      <c r="C23" s="1">
        <v>22</v>
      </c>
      <c r="D23" s="39" t="s">
        <v>102</v>
      </c>
      <c r="E23" s="4">
        <v>609</v>
      </c>
      <c r="F23" s="4">
        <v>64</v>
      </c>
      <c r="G23" s="4">
        <v>100</v>
      </c>
      <c r="H23" s="4">
        <v>100</v>
      </c>
      <c r="I23" s="4">
        <v>1</v>
      </c>
    </row>
    <row r="24" spans="1:9">
      <c r="A24" s="1">
        <v>1</v>
      </c>
      <c r="B24" s="1">
        <v>23</v>
      </c>
      <c r="C24" s="1">
        <v>23</v>
      </c>
      <c r="D24" s="39" t="s">
        <v>103</v>
      </c>
      <c r="E24" s="4">
        <v>627</v>
      </c>
      <c r="F24" s="4">
        <v>87</v>
      </c>
      <c r="G24" s="4">
        <v>100</v>
      </c>
      <c r="H24" s="4">
        <v>100</v>
      </c>
      <c r="I24" s="4">
        <v>1</v>
      </c>
    </row>
    <row r="25" spans="1:9">
      <c r="A25" s="1">
        <v>1</v>
      </c>
      <c r="B25" s="1">
        <v>24</v>
      </c>
      <c r="C25" s="1">
        <v>24</v>
      </c>
      <c r="D25" s="39" t="s">
        <v>104</v>
      </c>
      <c r="E25" s="4">
        <v>575</v>
      </c>
      <c r="F25" s="4">
        <v>78</v>
      </c>
      <c r="G25" s="4">
        <v>100</v>
      </c>
      <c r="H25" s="4">
        <v>100</v>
      </c>
      <c r="I25" s="4">
        <v>2</v>
      </c>
    </row>
    <row r="26" spans="1:9">
      <c r="A26" s="1">
        <v>1</v>
      </c>
      <c r="B26" s="1">
        <v>25</v>
      </c>
      <c r="C26" s="1">
        <v>25</v>
      </c>
      <c r="D26" s="39" t="s">
        <v>105</v>
      </c>
      <c r="E26" s="4">
        <v>704</v>
      </c>
      <c r="F26" s="4">
        <v>87</v>
      </c>
      <c r="G26" s="4">
        <v>100</v>
      </c>
      <c r="H26" s="4">
        <v>100</v>
      </c>
      <c r="I26" s="4">
        <v>1</v>
      </c>
    </row>
    <row r="27" spans="1:9">
      <c r="A27" s="1">
        <v>1</v>
      </c>
      <c r="B27" s="1">
        <v>26</v>
      </c>
      <c r="C27" s="1">
        <v>26</v>
      </c>
      <c r="D27" s="39" t="s">
        <v>106</v>
      </c>
      <c r="E27" s="4">
        <v>527</v>
      </c>
      <c r="F27" s="4">
        <v>72</v>
      </c>
      <c r="G27" s="4">
        <v>100</v>
      </c>
      <c r="H27" s="4">
        <v>100</v>
      </c>
      <c r="I27" s="4">
        <v>2</v>
      </c>
    </row>
    <row r="28" spans="1:9">
      <c r="A28" s="1">
        <v>1</v>
      </c>
      <c r="B28" s="1">
        <v>27</v>
      </c>
      <c r="C28" s="1">
        <v>27</v>
      </c>
      <c r="D28" s="39" t="s">
        <v>107</v>
      </c>
      <c r="E28" s="4">
        <v>185</v>
      </c>
      <c r="F28" s="4">
        <v>65</v>
      </c>
      <c r="G28" s="4">
        <v>30</v>
      </c>
      <c r="H28" s="4">
        <v>20</v>
      </c>
      <c r="I28" s="4">
        <v>4</v>
      </c>
    </row>
    <row r="29" spans="1:9">
      <c r="A29" s="1">
        <v>2</v>
      </c>
      <c r="B29" s="1">
        <v>11</v>
      </c>
      <c r="C29" s="1">
        <v>28</v>
      </c>
      <c r="D29" s="83" t="s">
        <v>90</v>
      </c>
      <c r="E29" s="4">
        <v>297</v>
      </c>
      <c r="F29" s="4">
        <v>81</v>
      </c>
      <c r="G29" s="4">
        <v>70</v>
      </c>
      <c r="H29" s="4">
        <v>60</v>
      </c>
      <c r="I29" s="4">
        <v>3</v>
      </c>
    </row>
    <row r="30" spans="1:9">
      <c r="A30" s="1">
        <v>2</v>
      </c>
      <c r="B30" s="1">
        <v>17</v>
      </c>
      <c r="C30" s="1">
        <v>29</v>
      </c>
      <c r="D30" s="83" t="s">
        <v>97</v>
      </c>
      <c r="E30" s="4">
        <v>410</v>
      </c>
      <c r="F30" s="4">
        <v>72</v>
      </c>
      <c r="G30" s="4">
        <v>100</v>
      </c>
      <c r="H30" s="4">
        <v>100</v>
      </c>
      <c r="I30" s="4">
        <v>2</v>
      </c>
    </row>
    <row r="31" spans="1:9">
      <c r="A31" s="1">
        <v>2</v>
      </c>
      <c r="B31" s="1">
        <v>6</v>
      </c>
      <c r="C31" s="1">
        <v>30</v>
      </c>
      <c r="D31" s="83" t="s">
        <v>86</v>
      </c>
      <c r="E31" s="4">
        <v>400</v>
      </c>
      <c r="F31" s="4">
        <v>75</v>
      </c>
      <c r="G31" s="4">
        <v>100</v>
      </c>
      <c r="H31" s="4">
        <v>100</v>
      </c>
      <c r="I31" s="4">
        <v>2</v>
      </c>
    </row>
    <row r="32" spans="1:9">
      <c r="A32" s="1">
        <v>2</v>
      </c>
      <c r="B32" s="1">
        <v>26</v>
      </c>
      <c r="C32" s="1">
        <v>31</v>
      </c>
      <c r="D32" s="83" t="s">
        <v>189</v>
      </c>
      <c r="E32" s="4">
        <v>593</v>
      </c>
      <c r="F32" s="4">
        <v>80</v>
      </c>
      <c r="G32" s="4">
        <v>100</v>
      </c>
      <c r="H32" s="4">
        <v>100</v>
      </c>
      <c r="I32" s="4">
        <v>2</v>
      </c>
    </row>
    <row r="33" spans="1:9">
      <c r="A33" s="1">
        <v>2</v>
      </c>
      <c r="B33" s="1">
        <v>3</v>
      </c>
      <c r="C33" s="1">
        <v>32</v>
      </c>
      <c r="D33" s="83" t="s">
        <v>83</v>
      </c>
      <c r="E33" s="4">
        <v>592</v>
      </c>
      <c r="F33" s="4">
        <v>73</v>
      </c>
      <c r="G33" s="4">
        <v>100</v>
      </c>
      <c r="H33" s="4">
        <v>100</v>
      </c>
      <c r="I33" s="4">
        <v>2</v>
      </c>
    </row>
    <row r="34" spans="1:9">
      <c r="A34" s="1">
        <v>2</v>
      </c>
      <c r="B34" s="1">
        <v>24</v>
      </c>
      <c r="C34" s="1">
        <v>33</v>
      </c>
      <c r="D34" s="83" t="s">
        <v>104</v>
      </c>
      <c r="E34" s="4">
        <v>636</v>
      </c>
      <c r="F34" s="4">
        <v>94</v>
      </c>
      <c r="G34" s="4">
        <v>100</v>
      </c>
      <c r="H34" s="4">
        <v>100</v>
      </c>
      <c r="I34" s="4">
        <v>1</v>
      </c>
    </row>
    <row r="35" spans="1:9">
      <c r="A35" s="1">
        <v>2</v>
      </c>
      <c r="B35" s="1">
        <v>19</v>
      </c>
      <c r="C35" s="1">
        <v>34</v>
      </c>
      <c r="D35" s="83" t="s">
        <v>108</v>
      </c>
      <c r="E35" s="4">
        <v>631</v>
      </c>
      <c r="F35" s="4">
        <v>66</v>
      </c>
      <c r="G35" s="4">
        <v>100</v>
      </c>
      <c r="H35" s="4">
        <v>100</v>
      </c>
      <c r="I35" s="4">
        <v>2</v>
      </c>
    </row>
    <row r="36" spans="1:9">
      <c r="A36" s="1">
        <v>2</v>
      </c>
      <c r="B36" s="1">
        <v>22</v>
      </c>
      <c r="C36" s="1">
        <v>35</v>
      </c>
      <c r="D36" s="83" t="s">
        <v>102</v>
      </c>
      <c r="E36" s="4">
        <v>600</v>
      </c>
      <c r="F36" s="4">
        <v>71</v>
      </c>
      <c r="G36" s="4">
        <v>100</v>
      </c>
      <c r="H36" s="4">
        <v>100</v>
      </c>
      <c r="I36" s="4">
        <v>2</v>
      </c>
    </row>
    <row r="37" spans="1:9">
      <c r="A37" s="1">
        <v>2</v>
      </c>
      <c r="B37" s="1">
        <v>4</v>
      </c>
      <c r="C37" s="1">
        <v>36</v>
      </c>
      <c r="D37" s="83" t="s">
        <v>84</v>
      </c>
      <c r="E37" s="4">
        <v>569</v>
      </c>
      <c r="F37" s="4">
        <v>81</v>
      </c>
      <c r="G37" s="4">
        <v>100</v>
      </c>
      <c r="H37" s="4">
        <v>100</v>
      </c>
      <c r="I37" s="4">
        <v>1</v>
      </c>
    </row>
    <row r="38" spans="1:9">
      <c r="A38" s="1">
        <v>2</v>
      </c>
      <c r="B38" s="1">
        <v>2</v>
      </c>
      <c r="C38" s="1">
        <v>37</v>
      </c>
      <c r="D38" s="83" t="s">
        <v>82</v>
      </c>
      <c r="E38" s="4">
        <v>504</v>
      </c>
      <c r="F38" s="4">
        <v>74</v>
      </c>
      <c r="G38" s="4">
        <v>100</v>
      </c>
      <c r="H38" s="4">
        <v>100</v>
      </c>
      <c r="I38" s="4">
        <v>2</v>
      </c>
    </row>
    <row r="39" spans="1:9">
      <c r="A39" s="1">
        <v>2</v>
      </c>
      <c r="B39" s="1">
        <v>13</v>
      </c>
      <c r="C39" s="1">
        <v>38</v>
      </c>
      <c r="D39" s="83" t="s">
        <v>109</v>
      </c>
      <c r="E39" s="4">
        <v>385</v>
      </c>
      <c r="F39" s="4">
        <v>74</v>
      </c>
      <c r="G39" s="4">
        <v>100</v>
      </c>
      <c r="H39" s="4">
        <v>100</v>
      </c>
      <c r="I39" s="4">
        <v>3</v>
      </c>
    </row>
    <row r="40" spans="1:9">
      <c r="A40" s="1">
        <v>2</v>
      </c>
      <c r="B40" s="1">
        <v>20</v>
      </c>
      <c r="C40" s="1">
        <v>39</v>
      </c>
      <c r="D40" s="83" t="s">
        <v>100</v>
      </c>
      <c r="E40" s="4">
        <v>518</v>
      </c>
      <c r="F40" s="4">
        <v>83</v>
      </c>
      <c r="G40" s="4">
        <v>100</v>
      </c>
      <c r="H40" s="4">
        <v>100</v>
      </c>
      <c r="I40" s="4">
        <v>2</v>
      </c>
    </row>
    <row r="41" spans="1:9">
      <c r="A41" s="1">
        <v>2</v>
      </c>
      <c r="B41" s="1">
        <v>1</v>
      </c>
      <c r="C41" s="1">
        <v>40</v>
      </c>
      <c r="D41" s="83" t="s">
        <v>81</v>
      </c>
      <c r="E41" s="4">
        <v>402</v>
      </c>
      <c r="F41" s="4">
        <v>75</v>
      </c>
      <c r="G41" s="4">
        <v>100</v>
      </c>
      <c r="H41" s="4">
        <v>100</v>
      </c>
      <c r="I41" s="4">
        <v>2</v>
      </c>
    </row>
    <row r="42" spans="1:9">
      <c r="A42" s="1">
        <v>2</v>
      </c>
      <c r="B42" s="1">
        <v>18</v>
      </c>
      <c r="C42" s="1">
        <v>41</v>
      </c>
      <c r="D42" s="83" t="s">
        <v>98</v>
      </c>
      <c r="E42" s="4">
        <v>402</v>
      </c>
      <c r="F42" s="4">
        <v>71</v>
      </c>
      <c r="G42" s="4">
        <v>100</v>
      </c>
      <c r="H42" s="4">
        <v>100</v>
      </c>
      <c r="I42" s="4">
        <v>2</v>
      </c>
    </row>
    <row r="43" spans="1:9">
      <c r="A43" s="1">
        <v>2</v>
      </c>
      <c r="B43" s="1">
        <v>8</v>
      </c>
      <c r="C43" s="1">
        <v>42</v>
      </c>
      <c r="D43" s="83" t="s">
        <v>88</v>
      </c>
      <c r="E43" s="4">
        <v>499</v>
      </c>
      <c r="F43" s="4">
        <v>67</v>
      </c>
      <c r="G43" s="4">
        <v>100</v>
      </c>
      <c r="H43" s="4">
        <v>100</v>
      </c>
      <c r="I43" s="4">
        <v>2</v>
      </c>
    </row>
    <row r="44" spans="1:9">
      <c r="A44" s="1">
        <v>2</v>
      </c>
      <c r="B44" s="1">
        <v>5</v>
      </c>
      <c r="C44" s="1">
        <v>43</v>
      </c>
      <c r="D44" s="83" t="s">
        <v>85</v>
      </c>
      <c r="E44" s="4">
        <v>528</v>
      </c>
      <c r="F44" s="4">
        <v>80</v>
      </c>
      <c r="G44" s="4">
        <v>100</v>
      </c>
      <c r="H44" s="4">
        <v>100</v>
      </c>
      <c r="I44" s="4">
        <v>2</v>
      </c>
    </row>
    <row r="45" spans="1:9">
      <c r="A45" s="1">
        <v>2</v>
      </c>
      <c r="B45" s="1">
        <v>12</v>
      </c>
      <c r="C45" s="1">
        <v>44</v>
      </c>
      <c r="D45" s="83" t="s">
        <v>91</v>
      </c>
      <c r="E45" s="4">
        <v>388</v>
      </c>
      <c r="F45" s="4">
        <v>72</v>
      </c>
      <c r="G45" s="4">
        <v>100</v>
      </c>
      <c r="H45" s="4">
        <v>100</v>
      </c>
      <c r="I45" s="4">
        <v>3</v>
      </c>
    </row>
    <row r="46" spans="1:9">
      <c r="A46" s="1">
        <v>2</v>
      </c>
      <c r="B46" s="1">
        <v>21</v>
      </c>
      <c r="C46" s="1">
        <v>45</v>
      </c>
      <c r="D46" s="83" t="s">
        <v>101</v>
      </c>
      <c r="E46" s="4">
        <v>348</v>
      </c>
      <c r="F46" s="4">
        <v>86</v>
      </c>
      <c r="G46" s="4">
        <v>100</v>
      </c>
      <c r="H46" s="4">
        <v>100</v>
      </c>
      <c r="I46" s="4">
        <v>3</v>
      </c>
    </row>
    <row r="47" spans="1:9">
      <c r="A47" s="1">
        <v>2</v>
      </c>
      <c r="B47" s="1">
        <v>14</v>
      </c>
      <c r="C47" s="1">
        <v>46</v>
      </c>
      <c r="D47" s="83" t="s">
        <v>94</v>
      </c>
      <c r="E47" s="4">
        <v>483</v>
      </c>
      <c r="F47" s="4">
        <v>84</v>
      </c>
      <c r="G47" s="4">
        <v>100</v>
      </c>
      <c r="H47" s="4">
        <v>100</v>
      </c>
      <c r="I47" s="4">
        <v>2</v>
      </c>
    </row>
    <row r="48" spans="1:9">
      <c r="A48" s="1">
        <v>2</v>
      </c>
      <c r="B48" s="1">
        <v>9</v>
      </c>
      <c r="C48" s="1">
        <v>47</v>
      </c>
      <c r="D48" s="83" t="s">
        <v>89</v>
      </c>
      <c r="E48" s="4">
        <v>515</v>
      </c>
      <c r="F48" s="4">
        <v>89</v>
      </c>
      <c r="G48" s="4">
        <v>90</v>
      </c>
      <c r="H48" s="4">
        <v>80</v>
      </c>
      <c r="I48" s="4">
        <v>2</v>
      </c>
    </row>
    <row r="49" spans="1:9">
      <c r="A49" s="1">
        <v>2</v>
      </c>
      <c r="B49" s="1">
        <v>10</v>
      </c>
      <c r="C49" s="1">
        <v>48</v>
      </c>
      <c r="D49" s="83" t="s">
        <v>110</v>
      </c>
      <c r="E49" s="4">
        <v>521</v>
      </c>
      <c r="F49" s="4">
        <v>82</v>
      </c>
      <c r="G49" s="4">
        <v>100</v>
      </c>
      <c r="H49" s="4">
        <v>100</v>
      </c>
      <c r="I49" s="4">
        <v>2</v>
      </c>
    </row>
    <row r="50" spans="1:9">
      <c r="A50" s="1">
        <v>2</v>
      </c>
      <c r="B50" s="1">
        <v>23</v>
      </c>
      <c r="C50" s="1">
        <v>49</v>
      </c>
      <c r="D50" s="83" t="s">
        <v>103</v>
      </c>
      <c r="E50" s="4">
        <v>415</v>
      </c>
      <c r="F50" s="4">
        <v>87</v>
      </c>
      <c r="G50" s="4">
        <v>100</v>
      </c>
      <c r="H50" s="4">
        <v>100</v>
      </c>
      <c r="I50" s="4">
        <v>2</v>
      </c>
    </row>
    <row r="51" spans="1:9">
      <c r="A51" s="1">
        <v>2</v>
      </c>
      <c r="B51" s="1">
        <v>27</v>
      </c>
      <c r="C51" s="1">
        <v>50</v>
      </c>
      <c r="D51" s="83" t="s">
        <v>107</v>
      </c>
      <c r="E51" s="4">
        <v>305</v>
      </c>
      <c r="F51" s="4">
        <v>68</v>
      </c>
      <c r="G51" s="4">
        <v>60</v>
      </c>
      <c r="H51" s="4">
        <v>40</v>
      </c>
      <c r="I51" s="4">
        <v>3</v>
      </c>
    </row>
    <row r="52" spans="1:9">
      <c r="A52" s="1">
        <v>2</v>
      </c>
      <c r="B52" s="1">
        <v>15</v>
      </c>
      <c r="C52" s="1">
        <v>51</v>
      </c>
      <c r="D52" s="83" t="s">
        <v>95</v>
      </c>
      <c r="E52" s="4">
        <v>518</v>
      </c>
      <c r="F52" s="4">
        <v>76</v>
      </c>
      <c r="G52" s="4">
        <v>100</v>
      </c>
      <c r="H52" s="4">
        <v>100</v>
      </c>
      <c r="I52" s="4">
        <v>2</v>
      </c>
    </row>
    <row r="53" spans="1:9">
      <c r="A53" s="1">
        <v>2</v>
      </c>
      <c r="B53" s="1">
        <v>25</v>
      </c>
      <c r="C53" s="1">
        <v>52</v>
      </c>
      <c r="D53" s="83" t="s">
        <v>105</v>
      </c>
      <c r="E53" s="4">
        <v>522</v>
      </c>
      <c r="F53" s="4">
        <v>79</v>
      </c>
      <c r="G53" s="4">
        <v>100</v>
      </c>
      <c r="H53" s="4">
        <v>100</v>
      </c>
      <c r="I53" s="4">
        <v>2</v>
      </c>
    </row>
    <row r="54" spans="1:9">
      <c r="A54" s="1">
        <v>2</v>
      </c>
      <c r="B54" s="1">
        <v>7</v>
      </c>
      <c r="C54" s="1">
        <v>53</v>
      </c>
      <c r="D54" s="83" t="s">
        <v>87</v>
      </c>
      <c r="E54" s="4">
        <v>373</v>
      </c>
      <c r="F54" s="4">
        <v>77</v>
      </c>
      <c r="G54" s="4">
        <v>100</v>
      </c>
      <c r="H54" s="4">
        <v>100</v>
      </c>
      <c r="I54" s="4">
        <v>2</v>
      </c>
    </row>
    <row r="55" spans="1:9">
      <c r="A55" s="1">
        <v>2</v>
      </c>
      <c r="B55" s="1">
        <v>16</v>
      </c>
      <c r="C55" s="1">
        <v>54</v>
      </c>
      <c r="D55" s="83" t="s">
        <v>96</v>
      </c>
      <c r="E55" s="4">
        <v>348</v>
      </c>
      <c r="F55" s="4">
        <v>83</v>
      </c>
      <c r="G55" s="4">
        <v>100</v>
      </c>
      <c r="H55" s="4">
        <v>100</v>
      </c>
      <c r="I55" s="4">
        <v>3</v>
      </c>
    </row>
  </sheetData>
  <sortState ref="A2:F55">
    <sortCondition ref="C2:C55"/>
  </sortState>
  <conditionalFormatting sqref="E2:E55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114"/>
  <sheetViews>
    <sheetView topLeftCell="A13" workbookViewId="0">
      <selection sqref="A1:XFD1048576"/>
    </sheetView>
  </sheetViews>
  <sheetFormatPr defaultRowHeight="12.75"/>
  <cols>
    <col min="1" max="1" width="14.5703125" style="43" bestFit="1" customWidth="1"/>
    <col min="2" max="2" width="18.7109375" style="43" bestFit="1" customWidth="1"/>
    <col min="3" max="3" width="14.42578125" style="43" customWidth="1"/>
    <col min="4" max="5" width="11" style="43" customWidth="1"/>
    <col min="6" max="6" width="15" style="43" customWidth="1"/>
    <col min="7" max="7" width="11" style="43" customWidth="1"/>
    <col min="8" max="8" width="12.7109375" style="43" customWidth="1"/>
    <col min="9" max="9" width="12.85546875" style="43" customWidth="1"/>
    <col min="10" max="10" width="15" style="43" bestFit="1" customWidth="1"/>
    <col min="11" max="11" width="12.28515625" style="43" bestFit="1" customWidth="1"/>
    <col min="12" max="14" width="9.140625" style="43"/>
    <col min="15" max="15" width="15.28515625" style="43" customWidth="1"/>
    <col min="16" max="16" width="9.28515625" style="43" bestFit="1" customWidth="1"/>
    <col min="17" max="245" width="9.140625" style="43"/>
    <col min="246" max="246" width="15.42578125" style="43" customWidth="1"/>
    <col min="247" max="247" width="14.42578125" style="43" customWidth="1"/>
    <col min="248" max="249" width="11" style="43" customWidth="1"/>
    <col min="250" max="250" width="15" style="43" customWidth="1"/>
    <col min="251" max="251" width="11" style="43" customWidth="1"/>
    <col min="252" max="252" width="12.7109375" style="43" customWidth="1"/>
    <col min="253" max="253" width="12.85546875" style="43" customWidth="1"/>
    <col min="254" max="254" width="13.42578125" style="43" customWidth="1"/>
    <col min="255" max="258" width="9.140625" style="43"/>
    <col min="259" max="259" width="15.28515625" style="43" customWidth="1"/>
    <col min="260" max="260" width="9.28515625" style="43" bestFit="1" customWidth="1"/>
    <col min="261" max="261" width="9.140625" style="43"/>
    <col min="262" max="262" width="12.7109375" style="43" customWidth="1"/>
    <col min="263" max="501" width="9.140625" style="43"/>
    <col min="502" max="502" width="15.42578125" style="43" customWidth="1"/>
    <col min="503" max="503" width="14.42578125" style="43" customWidth="1"/>
    <col min="504" max="505" width="11" style="43" customWidth="1"/>
    <col min="506" max="506" width="15" style="43" customWidth="1"/>
    <col min="507" max="507" width="11" style="43" customWidth="1"/>
    <col min="508" max="508" width="12.7109375" style="43" customWidth="1"/>
    <col min="509" max="509" width="12.85546875" style="43" customWidth="1"/>
    <col min="510" max="510" width="13.42578125" style="43" customWidth="1"/>
    <col min="511" max="514" width="9.140625" style="43"/>
    <col min="515" max="515" width="15.28515625" style="43" customWidth="1"/>
    <col min="516" max="516" width="9.28515625" style="43" bestFit="1" customWidth="1"/>
    <col min="517" max="517" width="9.140625" style="43"/>
    <col min="518" max="518" width="12.7109375" style="43" customWidth="1"/>
    <col min="519" max="757" width="9.140625" style="43"/>
    <col min="758" max="758" width="15.42578125" style="43" customWidth="1"/>
    <col min="759" max="759" width="14.42578125" style="43" customWidth="1"/>
    <col min="760" max="761" width="11" style="43" customWidth="1"/>
    <col min="762" max="762" width="15" style="43" customWidth="1"/>
    <col min="763" max="763" width="11" style="43" customWidth="1"/>
    <col min="764" max="764" width="12.7109375" style="43" customWidth="1"/>
    <col min="765" max="765" width="12.85546875" style="43" customWidth="1"/>
    <col min="766" max="766" width="13.42578125" style="43" customWidth="1"/>
    <col min="767" max="770" width="9.140625" style="43"/>
    <col min="771" max="771" width="15.28515625" style="43" customWidth="1"/>
    <col min="772" max="772" width="9.28515625" style="43" bestFit="1" customWidth="1"/>
    <col min="773" max="773" width="9.140625" style="43"/>
    <col min="774" max="774" width="12.7109375" style="43" customWidth="1"/>
    <col min="775" max="1013" width="9.140625" style="43"/>
    <col min="1014" max="1014" width="15.42578125" style="43" customWidth="1"/>
    <col min="1015" max="1015" width="14.42578125" style="43" customWidth="1"/>
    <col min="1016" max="1017" width="11" style="43" customWidth="1"/>
    <col min="1018" max="1018" width="15" style="43" customWidth="1"/>
    <col min="1019" max="1019" width="11" style="43" customWidth="1"/>
    <col min="1020" max="1020" width="12.7109375" style="43" customWidth="1"/>
    <col min="1021" max="1021" width="12.85546875" style="43" customWidth="1"/>
    <col min="1022" max="1022" width="13.42578125" style="43" customWidth="1"/>
    <col min="1023" max="1026" width="9.140625" style="43"/>
    <col min="1027" max="1027" width="15.28515625" style="43" customWidth="1"/>
    <col min="1028" max="1028" width="9.28515625" style="43" bestFit="1" customWidth="1"/>
    <col min="1029" max="1029" width="9.140625" style="43"/>
    <col min="1030" max="1030" width="12.7109375" style="43" customWidth="1"/>
    <col min="1031" max="1269" width="9.140625" style="43"/>
    <col min="1270" max="1270" width="15.42578125" style="43" customWidth="1"/>
    <col min="1271" max="1271" width="14.42578125" style="43" customWidth="1"/>
    <col min="1272" max="1273" width="11" style="43" customWidth="1"/>
    <col min="1274" max="1274" width="15" style="43" customWidth="1"/>
    <col min="1275" max="1275" width="11" style="43" customWidth="1"/>
    <col min="1276" max="1276" width="12.7109375" style="43" customWidth="1"/>
    <col min="1277" max="1277" width="12.85546875" style="43" customWidth="1"/>
    <col min="1278" max="1278" width="13.42578125" style="43" customWidth="1"/>
    <col min="1279" max="1282" width="9.140625" style="43"/>
    <col min="1283" max="1283" width="15.28515625" style="43" customWidth="1"/>
    <col min="1284" max="1284" width="9.28515625" style="43" bestFit="1" customWidth="1"/>
    <col min="1285" max="1285" width="9.140625" style="43"/>
    <col min="1286" max="1286" width="12.7109375" style="43" customWidth="1"/>
    <col min="1287" max="1525" width="9.140625" style="43"/>
    <col min="1526" max="1526" width="15.42578125" style="43" customWidth="1"/>
    <col min="1527" max="1527" width="14.42578125" style="43" customWidth="1"/>
    <col min="1528" max="1529" width="11" style="43" customWidth="1"/>
    <col min="1530" max="1530" width="15" style="43" customWidth="1"/>
    <col min="1531" max="1531" width="11" style="43" customWidth="1"/>
    <col min="1532" max="1532" width="12.7109375" style="43" customWidth="1"/>
    <col min="1533" max="1533" width="12.85546875" style="43" customWidth="1"/>
    <col min="1534" max="1534" width="13.42578125" style="43" customWidth="1"/>
    <col min="1535" max="1538" width="9.140625" style="43"/>
    <col min="1539" max="1539" width="15.28515625" style="43" customWidth="1"/>
    <col min="1540" max="1540" width="9.28515625" style="43" bestFit="1" customWidth="1"/>
    <col min="1541" max="1541" width="9.140625" style="43"/>
    <col min="1542" max="1542" width="12.7109375" style="43" customWidth="1"/>
    <col min="1543" max="1781" width="9.140625" style="43"/>
    <col min="1782" max="1782" width="15.42578125" style="43" customWidth="1"/>
    <col min="1783" max="1783" width="14.42578125" style="43" customWidth="1"/>
    <col min="1784" max="1785" width="11" style="43" customWidth="1"/>
    <col min="1786" max="1786" width="15" style="43" customWidth="1"/>
    <col min="1787" max="1787" width="11" style="43" customWidth="1"/>
    <col min="1788" max="1788" width="12.7109375" style="43" customWidth="1"/>
    <col min="1789" max="1789" width="12.85546875" style="43" customWidth="1"/>
    <col min="1790" max="1790" width="13.42578125" style="43" customWidth="1"/>
    <col min="1791" max="1794" width="9.140625" style="43"/>
    <col min="1795" max="1795" width="15.28515625" style="43" customWidth="1"/>
    <col min="1796" max="1796" width="9.28515625" style="43" bestFit="1" customWidth="1"/>
    <col min="1797" max="1797" width="9.140625" style="43"/>
    <col min="1798" max="1798" width="12.7109375" style="43" customWidth="1"/>
    <col min="1799" max="2037" width="9.140625" style="43"/>
    <col min="2038" max="2038" width="15.42578125" style="43" customWidth="1"/>
    <col min="2039" max="2039" width="14.42578125" style="43" customWidth="1"/>
    <col min="2040" max="2041" width="11" style="43" customWidth="1"/>
    <col min="2042" max="2042" width="15" style="43" customWidth="1"/>
    <col min="2043" max="2043" width="11" style="43" customWidth="1"/>
    <col min="2044" max="2044" width="12.7109375" style="43" customWidth="1"/>
    <col min="2045" max="2045" width="12.85546875" style="43" customWidth="1"/>
    <col min="2046" max="2046" width="13.42578125" style="43" customWidth="1"/>
    <col min="2047" max="2050" width="9.140625" style="43"/>
    <col min="2051" max="2051" width="15.28515625" style="43" customWidth="1"/>
    <col min="2052" max="2052" width="9.28515625" style="43" bestFit="1" customWidth="1"/>
    <col min="2053" max="2053" width="9.140625" style="43"/>
    <col min="2054" max="2054" width="12.7109375" style="43" customWidth="1"/>
    <col min="2055" max="2293" width="9.140625" style="43"/>
    <col min="2294" max="2294" width="15.42578125" style="43" customWidth="1"/>
    <col min="2295" max="2295" width="14.42578125" style="43" customWidth="1"/>
    <col min="2296" max="2297" width="11" style="43" customWidth="1"/>
    <col min="2298" max="2298" width="15" style="43" customWidth="1"/>
    <col min="2299" max="2299" width="11" style="43" customWidth="1"/>
    <col min="2300" max="2300" width="12.7109375" style="43" customWidth="1"/>
    <col min="2301" max="2301" width="12.85546875" style="43" customWidth="1"/>
    <col min="2302" max="2302" width="13.42578125" style="43" customWidth="1"/>
    <col min="2303" max="2306" width="9.140625" style="43"/>
    <col min="2307" max="2307" width="15.28515625" style="43" customWidth="1"/>
    <col min="2308" max="2308" width="9.28515625" style="43" bestFit="1" customWidth="1"/>
    <col min="2309" max="2309" width="9.140625" style="43"/>
    <col min="2310" max="2310" width="12.7109375" style="43" customWidth="1"/>
    <col min="2311" max="2549" width="9.140625" style="43"/>
    <col min="2550" max="2550" width="15.42578125" style="43" customWidth="1"/>
    <col min="2551" max="2551" width="14.42578125" style="43" customWidth="1"/>
    <col min="2552" max="2553" width="11" style="43" customWidth="1"/>
    <col min="2554" max="2554" width="15" style="43" customWidth="1"/>
    <col min="2555" max="2555" width="11" style="43" customWidth="1"/>
    <col min="2556" max="2556" width="12.7109375" style="43" customWidth="1"/>
    <col min="2557" max="2557" width="12.85546875" style="43" customWidth="1"/>
    <col min="2558" max="2558" width="13.42578125" style="43" customWidth="1"/>
    <col min="2559" max="2562" width="9.140625" style="43"/>
    <col min="2563" max="2563" width="15.28515625" style="43" customWidth="1"/>
    <col min="2564" max="2564" width="9.28515625" style="43" bestFit="1" customWidth="1"/>
    <col min="2565" max="2565" width="9.140625" style="43"/>
    <col min="2566" max="2566" width="12.7109375" style="43" customWidth="1"/>
    <col min="2567" max="2805" width="9.140625" style="43"/>
    <col min="2806" max="2806" width="15.42578125" style="43" customWidth="1"/>
    <col min="2807" max="2807" width="14.42578125" style="43" customWidth="1"/>
    <col min="2808" max="2809" width="11" style="43" customWidth="1"/>
    <col min="2810" max="2810" width="15" style="43" customWidth="1"/>
    <col min="2811" max="2811" width="11" style="43" customWidth="1"/>
    <col min="2812" max="2812" width="12.7109375" style="43" customWidth="1"/>
    <col min="2813" max="2813" width="12.85546875" style="43" customWidth="1"/>
    <col min="2814" max="2814" width="13.42578125" style="43" customWidth="1"/>
    <col min="2815" max="2818" width="9.140625" style="43"/>
    <col min="2819" max="2819" width="15.28515625" style="43" customWidth="1"/>
    <col min="2820" max="2820" width="9.28515625" style="43" bestFit="1" customWidth="1"/>
    <col min="2821" max="2821" width="9.140625" style="43"/>
    <col min="2822" max="2822" width="12.7109375" style="43" customWidth="1"/>
    <col min="2823" max="3061" width="9.140625" style="43"/>
    <col min="3062" max="3062" width="15.42578125" style="43" customWidth="1"/>
    <col min="3063" max="3063" width="14.42578125" style="43" customWidth="1"/>
    <col min="3064" max="3065" width="11" style="43" customWidth="1"/>
    <col min="3066" max="3066" width="15" style="43" customWidth="1"/>
    <col min="3067" max="3067" width="11" style="43" customWidth="1"/>
    <col min="3068" max="3068" width="12.7109375" style="43" customWidth="1"/>
    <col min="3069" max="3069" width="12.85546875" style="43" customWidth="1"/>
    <col min="3070" max="3070" width="13.42578125" style="43" customWidth="1"/>
    <col min="3071" max="3074" width="9.140625" style="43"/>
    <col min="3075" max="3075" width="15.28515625" style="43" customWidth="1"/>
    <col min="3076" max="3076" width="9.28515625" style="43" bestFit="1" customWidth="1"/>
    <col min="3077" max="3077" width="9.140625" style="43"/>
    <col min="3078" max="3078" width="12.7109375" style="43" customWidth="1"/>
    <col min="3079" max="3317" width="9.140625" style="43"/>
    <col min="3318" max="3318" width="15.42578125" style="43" customWidth="1"/>
    <col min="3319" max="3319" width="14.42578125" style="43" customWidth="1"/>
    <col min="3320" max="3321" width="11" style="43" customWidth="1"/>
    <col min="3322" max="3322" width="15" style="43" customWidth="1"/>
    <col min="3323" max="3323" width="11" style="43" customWidth="1"/>
    <col min="3324" max="3324" width="12.7109375" style="43" customWidth="1"/>
    <col min="3325" max="3325" width="12.85546875" style="43" customWidth="1"/>
    <col min="3326" max="3326" width="13.42578125" style="43" customWidth="1"/>
    <col min="3327" max="3330" width="9.140625" style="43"/>
    <col min="3331" max="3331" width="15.28515625" style="43" customWidth="1"/>
    <col min="3332" max="3332" width="9.28515625" style="43" bestFit="1" customWidth="1"/>
    <col min="3333" max="3333" width="9.140625" style="43"/>
    <col min="3334" max="3334" width="12.7109375" style="43" customWidth="1"/>
    <col min="3335" max="3573" width="9.140625" style="43"/>
    <col min="3574" max="3574" width="15.42578125" style="43" customWidth="1"/>
    <col min="3575" max="3575" width="14.42578125" style="43" customWidth="1"/>
    <col min="3576" max="3577" width="11" style="43" customWidth="1"/>
    <col min="3578" max="3578" width="15" style="43" customWidth="1"/>
    <col min="3579" max="3579" width="11" style="43" customWidth="1"/>
    <col min="3580" max="3580" width="12.7109375" style="43" customWidth="1"/>
    <col min="3581" max="3581" width="12.85546875" style="43" customWidth="1"/>
    <col min="3582" max="3582" width="13.42578125" style="43" customWidth="1"/>
    <col min="3583" max="3586" width="9.140625" style="43"/>
    <col min="3587" max="3587" width="15.28515625" style="43" customWidth="1"/>
    <col min="3588" max="3588" width="9.28515625" style="43" bestFit="1" customWidth="1"/>
    <col min="3589" max="3589" width="9.140625" style="43"/>
    <col min="3590" max="3590" width="12.7109375" style="43" customWidth="1"/>
    <col min="3591" max="3829" width="9.140625" style="43"/>
    <col min="3830" max="3830" width="15.42578125" style="43" customWidth="1"/>
    <col min="3831" max="3831" width="14.42578125" style="43" customWidth="1"/>
    <col min="3832" max="3833" width="11" style="43" customWidth="1"/>
    <col min="3834" max="3834" width="15" style="43" customWidth="1"/>
    <col min="3835" max="3835" width="11" style="43" customWidth="1"/>
    <col min="3836" max="3836" width="12.7109375" style="43" customWidth="1"/>
    <col min="3837" max="3837" width="12.85546875" style="43" customWidth="1"/>
    <col min="3838" max="3838" width="13.42578125" style="43" customWidth="1"/>
    <col min="3839" max="3842" width="9.140625" style="43"/>
    <col min="3843" max="3843" width="15.28515625" style="43" customWidth="1"/>
    <col min="3844" max="3844" width="9.28515625" style="43" bestFit="1" customWidth="1"/>
    <col min="3845" max="3845" width="9.140625" style="43"/>
    <col min="3846" max="3846" width="12.7109375" style="43" customWidth="1"/>
    <col min="3847" max="4085" width="9.140625" style="43"/>
    <col min="4086" max="4086" width="15.42578125" style="43" customWidth="1"/>
    <col min="4087" max="4087" width="14.42578125" style="43" customWidth="1"/>
    <col min="4088" max="4089" width="11" style="43" customWidth="1"/>
    <col min="4090" max="4090" width="15" style="43" customWidth="1"/>
    <col min="4091" max="4091" width="11" style="43" customWidth="1"/>
    <col min="4092" max="4092" width="12.7109375" style="43" customWidth="1"/>
    <col min="4093" max="4093" width="12.85546875" style="43" customWidth="1"/>
    <col min="4094" max="4094" width="13.42578125" style="43" customWidth="1"/>
    <col min="4095" max="4098" width="9.140625" style="43"/>
    <col min="4099" max="4099" width="15.28515625" style="43" customWidth="1"/>
    <col min="4100" max="4100" width="9.28515625" style="43" bestFit="1" customWidth="1"/>
    <col min="4101" max="4101" width="9.140625" style="43"/>
    <col min="4102" max="4102" width="12.7109375" style="43" customWidth="1"/>
    <col min="4103" max="4341" width="9.140625" style="43"/>
    <col min="4342" max="4342" width="15.42578125" style="43" customWidth="1"/>
    <col min="4343" max="4343" width="14.42578125" style="43" customWidth="1"/>
    <col min="4344" max="4345" width="11" style="43" customWidth="1"/>
    <col min="4346" max="4346" width="15" style="43" customWidth="1"/>
    <col min="4347" max="4347" width="11" style="43" customWidth="1"/>
    <col min="4348" max="4348" width="12.7109375" style="43" customWidth="1"/>
    <col min="4349" max="4349" width="12.85546875" style="43" customWidth="1"/>
    <col min="4350" max="4350" width="13.42578125" style="43" customWidth="1"/>
    <col min="4351" max="4354" width="9.140625" style="43"/>
    <col min="4355" max="4355" width="15.28515625" style="43" customWidth="1"/>
    <col min="4356" max="4356" width="9.28515625" style="43" bestFit="1" customWidth="1"/>
    <col min="4357" max="4357" width="9.140625" style="43"/>
    <col min="4358" max="4358" width="12.7109375" style="43" customWidth="1"/>
    <col min="4359" max="4597" width="9.140625" style="43"/>
    <col min="4598" max="4598" width="15.42578125" style="43" customWidth="1"/>
    <col min="4599" max="4599" width="14.42578125" style="43" customWidth="1"/>
    <col min="4600" max="4601" width="11" style="43" customWidth="1"/>
    <col min="4602" max="4602" width="15" style="43" customWidth="1"/>
    <col min="4603" max="4603" width="11" style="43" customWidth="1"/>
    <col min="4604" max="4604" width="12.7109375" style="43" customWidth="1"/>
    <col min="4605" max="4605" width="12.85546875" style="43" customWidth="1"/>
    <col min="4606" max="4606" width="13.42578125" style="43" customWidth="1"/>
    <col min="4607" max="4610" width="9.140625" style="43"/>
    <col min="4611" max="4611" width="15.28515625" style="43" customWidth="1"/>
    <col min="4612" max="4612" width="9.28515625" style="43" bestFit="1" customWidth="1"/>
    <col min="4613" max="4613" width="9.140625" style="43"/>
    <col min="4614" max="4614" width="12.7109375" style="43" customWidth="1"/>
    <col min="4615" max="4853" width="9.140625" style="43"/>
    <col min="4854" max="4854" width="15.42578125" style="43" customWidth="1"/>
    <col min="4855" max="4855" width="14.42578125" style="43" customWidth="1"/>
    <col min="4856" max="4857" width="11" style="43" customWidth="1"/>
    <col min="4858" max="4858" width="15" style="43" customWidth="1"/>
    <col min="4859" max="4859" width="11" style="43" customWidth="1"/>
    <col min="4860" max="4860" width="12.7109375" style="43" customWidth="1"/>
    <col min="4861" max="4861" width="12.85546875" style="43" customWidth="1"/>
    <col min="4862" max="4862" width="13.42578125" style="43" customWidth="1"/>
    <col min="4863" max="4866" width="9.140625" style="43"/>
    <col min="4867" max="4867" width="15.28515625" style="43" customWidth="1"/>
    <col min="4868" max="4868" width="9.28515625" style="43" bestFit="1" customWidth="1"/>
    <col min="4869" max="4869" width="9.140625" style="43"/>
    <col min="4870" max="4870" width="12.7109375" style="43" customWidth="1"/>
    <col min="4871" max="5109" width="9.140625" style="43"/>
    <col min="5110" max="5110" width="15.42578125" style="43" customWidth="1"/>
    <col min="5111" max="5111" width="14.42578125" style="43" customWidth="1"/>
    <col min="5112" max="5113" width="11" style="43" customWidth="1"/>
    <col min="5114" max="5114" width="15" style="43" customWidth="1"/>
    <col min="5115" max="5115" width="11" style="43" customWidth="1"/>
    <col min="5116" max="5116" width="12.7109375" style="43" customWidth="1"/>
    <col min="5117" max="5117" width="12.85546875" style="43" customWidth="1"/>
    <col min="5118" max="5118" width="13.42578125" style="43" customWidth="1"/>
    <col min="5119" max="5122" width="9.140625" style="43"/>
    <col min="5123" max="5123" width="15.28515625" style="43" customWidth="1"/>
    <col min="5124" max="5124" width="9.28515625" style="43" bestFit="1" customWidth="1"/>
    <col min="5125" max="5125" width="9.140625" style="43"/>
    <col min="5126" max="5126" width="12.7109375" style="43" customWidth="1"/>
    <col min="5127" max="5365" width="9.140625" style="43"/>
    <col min="5366" max="5366" width="15.42578125" style="43" customWidth="1"/>
    <col min="5367" max="5367" width="14.42578125" style="43" customWidth="1"/>
    <col min="5368" max="5369" width="11" style="43" customWidth="1"/>
    <col min="5370" max="5370" width="15" style="43" customWidth="1"/>
    <col min="5371" max="5371" width="11" style="43" customWidth="1"/>
    <col min="5372" max="5372" width="12.7109375" style="43" customWidth="1"/>
    <col min="5373" max="5373" width="12.85546875" style="43" customWidth="1"/>
    <col min="5374" max="5374" width="13.42578125" style="43" customWidth="1"/>
    <col min="5375" max="5378" width="9.140625" style="43"/>
    <col min="5379" max="5379" width="15.28515625" style="43" customWidth="1"/>
    <col min="5380" max="5380" width="9.28515625" style="43" bestFit="1" customWidth="1"/>
    <col min="5381" max="5381" width="9.140625" style="43"/>
    <col min="5382" max="5382" width="12.7109375" style="43" customWidth="1"/>
    <col min="5383" max="5621" width="9.140625" style="43"/>
    <col min="5622" max="5622" width="15.42578125" style="43" customWidth="1"/>
    <col min="5623" max="5623" width="14.42578125" style="43" customWidth="1"/>
    <col min="5624" max="5625" width="11" style="43" customWidth="1"/>
    <col min="5626" max="5626" width="15" style="43" customWidth="1"/>
    <col min="5627" max="5627" width="11" style="43" customWidth="1"/>
    <col min="5628" max="5628" width="12.7109375" style="43" customWidth="1"/>
    <col min="5629" max="5629" width="12.85546875" style="43" customWidth="1"/>
    <col min="5630" max="5630" width="13.42578125" style="43" customWidth="1"/>
    <col min="5631" max="5634" width="9.140625" style="43"/>
    <col min="5635" max="5635" width="15.28515625" style="43" customWidth="1"/>
    <col min="5636" max="5636" width="9.28515625" style="43" bestFit="1" customWidth="1"/>
    <col min="5637" max="5637" width="9.140625" style="43"/>
    <col min="5638" max="5638" width="12.7109375" style="43" customWidth="1"/>
    <col min="5639" max="5877" width="9.140625" style="43"/>
    <col min="5878" max="5878" width="15.42578125" style="43" customWidth="1"/>
    <col min="5879" max="5879" width="14.42578125" style="43" customWidth="1"/>
    <col min="5880" max="5881" width="11" style="43" customWidth="1"/>
    <col min="5882" max="5882" width="15" style="43" customWidth="1"/>
    <col min="5883" max="5883" width="11" style="43" customWidth="1"/>
    <col min="5884" max="5884" width="12.7109375" style="43" customWidth="1"/>
    <col min="5885" max="5885" width="12.85546875" style="43" customWidth="1"/>
    <col min="5886" max="5886" width="13.42578125" style="43" customWidth="1"/>
    <col min="5887" max="5890" width="9.140625" style="43"/>
    <col min="5891" max="5891" width="15.28515625" style="43" customWidth="1"/>
    <col min="5892" max="5892" width="9.28515625" style="43" bestFit="1" customWidth="1"/>
    <col min="5893" max="5893" width="9.140625" style="43"/>
    <col min="5894" max="5894" width="12.7109375" style="43" customWidth="1"/>
    <col min="5895" max="6133" width="9.140625" style="43"/>
    <col min="6134" max="6134" width="15.42578125" style="43" customWidth="1"/>
    <col min="6135" max="6135" width="14.42578125" style="43" customWidth="1"/>
    <col min="6136" max="6137" width="11" style="43" customWidth="1"/>
    <col min="6138" max="6138" width="15" style="43" customWidth="1"/>
    <col min="6139" max="6139" width="11" style="43" customWidth="1"/>
    <col min="6140" max="6140" width="12.7109375" style="43" customWidth="1"/>
    <col min="6141" max="6141" width="12.85546875" style="43" customWidth="1"/>
    <col min="6142" max="6142" width="13.42578125" style="43" customWidth="1"/>
    <col min="6143" max="6146" width="9.140625" style="43"/>
    <col min="6147" max="6147" width="15.28515625" style="43" customWidth="1"/>
    <col min="6148" max="6148" width="9.28515625" style="43" bestFit="1" customWidth="1"/>
    <col min="6149" max="6149" width="9.140625" style="43"/>
    <col min="6150" max="6150" width="12.7109375" style="43" customWidth="1"/>
    <col min="6151" max="6389" width="9.140625" style="43"/>
    <col min="6390" max="6390" width="15.42578125" style="43" customWidth="1"/>
    <col min="6391" max="6391" width="14.42578125" style="43" customWidth="1"/>
    <col min="6392" max="6393" width="11" style="43" customWidth="1"/>
    <col min="6394" max="6394" width="15" style="43" customWidth="1"/>
    <col min="6395" max="6395" width="11" style="43" customWidth="1"/>
    <col min="6396" max="6396" width="12.7109375" style="43" customWidth="1"/>
    <col min="6397" max="6397" width="12.85546875" style="43" customWidth="1"/>
    <col min="6398" max="6398" width="13.42578125" style="43" customWidth="1"/>
    <col min="6399" max="6402" width="9.140625" style="43"/>
    <col min="6403" max="6403" width="15.28515625" style="43" customWidth="1"/>
    <col min="6404" max="6404" width="9.28515625" style="43" bestFit="1" customWidth="1"/>
    <col min="6405" max="6405" width="9.140625" style="43"/>
    <col min="6406" max="6406" width="12.7109375" style="43" customWidth="1"/>
    <col min="6407" max="6645" width="9.140625" style="43"/>
    <col min="6646" max="6646" width="15.42578125" style="43" customWidth="1"/>
    <col min="6647" max="6647" width="14.42578125" style="43" customWidth="1"/>
    <col min="6648" max="6649" width="11" style="43" customWidth="1"/>
    <col min="6650" max="6650" width="15" style="43" customWidth="1"/>
    <col min="6651" max="6651" width="11" style="43" customWidth="1"/>
    <col min="6652" max="6652" width="12.7109375" style="43" customWidth="1"/>
    <col min="6653" max="6653" width="12.85546875" style="43" customWidth="1"/>
    <col min="6654" max="6654" width="13.42578125" style="43" customWidth="1"/>
    <col min="6655" max="6658" width="9.140625" style="43"/>
    <col min="6659" max="6659" width="15.28515625" style="43" customWidth="1"/>
    <col min="6660" max="6660" width="9.28515625" style="43" bestFit="1" customWidth="1"/>
    <col min="6661" max="6661" width="9.140625" style="43"/>
    <col min="6662" max="6662" width="12.7109375" style="43" customWidth="1"/>
    <col min="6663" max="6901" width="9.140625" style="43"/>
    <col min="6902" max="6902" width="15.42578125" style="43" customWidth="1"/>
    <col min="6903" max="6903" width="14.42578125" style="43" customWidth="1"/>
    <col min="6904" max="6905" width="11" style="43" customWidth="1"/>
    <col min="6906" max="6906" width="15" style="43" customWidth="1"/>
    <col min="6907" max="6907" width="11" style="43" customWidth="1"/>
    <col min="6908" max="6908" width="12.7109375" style="43" customWidth="1"/>
    <col min="6909" max="6909" width="12.85546875" style="43" customWidth="1"/>
    <col min="6910" max="6910" width="13.42578125" style="43" customWidth="1"/>
    <col min="6911" max="6914" width="9.140625" style="43"/>
    <col min="6915" max="6915" width="15.28515625" style="43" customWidth="1"/>
    <col min="6916" max="6916" width="9.28515625" style="43" bestFit="1" customWidth="1"/>
    <col min="6917" max="6917" width="9.140625" style="43"/>
    <col min="6918" max="6918" width="12.7109375" style="43" customWidth="1"/>
    <col min="6919" max="7157" width="9.140625" style="43"/>
    <col min="7158" max="7158" width="15.42578125" style="43" customWidth="1"/>
    <col min="7159" max="7159" width="14.42578125" style="43" customWidth="1"/>
    <col min="7160" max="7161" width="11" style="43" customWidth="1"/>
    <col min="7162" max="7162" width="15" style="43" customWidth="1"/>
    <col min="7163" max="7163" width="11" style="43" customWidth="1"/>
    <col min="7164" max="7164" width="12.7109375" style="43" customWidth="1"/>
    <col min="7165" max="7165" width="12.85546875" style="43" customWidth="1"/>
    <col min="7166" max="7166" width="13.42578125" style="43" customWidth="1"/>
    <col min="7167" max="7170" width="9.140625" style="43"/>
    <col min="7171" max="7171" width="15.28515625" style="43" customWidth="1"/>
    <col min="7172" max="7172" width="9.28515625" style="43" bestFit="1" customWidth="1"/>
    <col min="7173" max="7173" width="9.140625" style="43"/>
    <col min="7174" max="7174" width="12.7109375" style="43" customWidth="1"/>
    <col min="7175" max="7413" width="9.140625" style="43"/>
    <col min="7414" max="7414" width="15.42578125" style="43" customWidth="1"/>
    <col min="7415" max="7415" width="14.42578125" style="43" customWidth="1"/>
    <col min="7416" max="7417" width="11" style="43" customWidth="1"/>
    <col min="7418" max="7418" width="15" style="43" customWidth="1"/>
    <col min="7419" max="7419" width="11" style="43" customWidth="1"/>
    <col min="7420" max="7420" width="12.7109375" style="43" customWidth="1"/>
    <col min="7421" max="7421" width="12.85546875" style="43" customWidth="1"/>
    <col min="7422" max="7422" width="13.42578125" style="43" customWidth="1"/>
    <col min="7423" max="7426" width="9.140625" style="43"/>
    <col min="7427" max="7427" width="15.28515625" style="43" customWidth="1"/>
    <col min="7428" max="7428" width="9.28515625" style="43" bestFit="1" customWidth="1"/>
    <col min="7429" max="7429" width="9.140625" style="43"/>
    <col min="7430" max="7430" width="12.7109375" style="43" customWidth="1"/>
    <col min="7431" max="7669" width="9.140625" style="43"/>
    <col min="7670" max="7670" width="15.42578125" style="43" customWidth="1"/>
    <col min="7671" max="7671" width="14.42578125" style="43" customWidth="1"/>
    <col min="7672" max="7673" width="11" style="43" customWidth="1"/>
    <col min="7674" max="7674" width="15" style="43" customWidth="1"/>
    <col min="7675" max="7675" width="11" style="43" customWidth="1"/>
    <col min="7676" max="7676" width="12.7109375" style="43" customWidth="1"/>
    <col min="7677" max="7677" width="12.85546875" style="43" customWidth="1"/>
    <col min="7678" max="7678" width="13.42578125" style="43" customWidth="1"/>
    <col min="7679" max="7682" width="9.140625" style="43"/>
    <col min="7683" max="7683" width="15.28515625" style="43" customWidth="1"/>
    <col min="7684" max="7684" width="9.28515625" style="43" bestFit="1" customWidth="1"/>
    <col min="7685" max="7685" width="9.140625" style="43"/>
    <col min="7686" max="7686" width="12.7109375" style="43" customWidth="1"/>
    <col min="7687" max="7925" width="9.140625" style="43"/>
    <col min="7926" max="7926" width="15.42578125" style="43" customWidth="1"/>
    <col min="7927" max="7927" width="14.42578125" style="43" customWidth="1"/>
    <col min="7928" max="7929" width="11" style="43" customWidth="1"/>
    <col min="7930" max="7930" width="15" style="43" customWidth="1"/>
    <col min="7931" max="7931" width="11" style="43" customWidth="1"/>
    <col min="7932" max="7932" width="12.7109375" style="43" customWidth="1"/>
    <col min="7933" max="7933" width="12.85546875" style="43" customWidth="1"/>
    <col min="7934" max="7934" width="13.42578125" style="43" customWidth="1"/>
    <col min="7935" max="7938" width="9.140625" style="43"/>
    <col min="7939" max="7939" width="15.28515625" style="43" customWidth="1"/>
    <col min="7940" max="7940" width="9.28515625" style="43" bestFit="1" customWidth="1"/>
    <col min="7941" max="7941" width="9.140625" style="43"/>
    <col min="7942" max="7942" width="12.7109375" style="43" customWidth="1"/>
    <col min="7943" max="8181" width="9.140625" style="43"/>
    <col min="8182" max="8182" width="15.42578125" style="43" customWidth="1"/>
    <col min="8183" max="8183" width="14.42578125" style="43" customWidth="1"/>
    <col min="8184" max="8185" width="11" style="43" customWidth="1"/>
    <col min="8186" max="8186" width="15" style="43" customWidth="1"/>
    <col min="8187" max="8187" width="11" style="43" customWidth="1"/>
    <col min="8188" max="8188" width="12.7109375" style="43" customWidth="1"/>
    <col min="8189" max="8189" width="12.85546875" style="43" customWidth="1"/>
    <col min="8190" max="8190" width="13.42578125" style="43" customWidth="1"/>
    <col min="8191" max="8194" width="9.140625" style="43"/>
    <col min="8195" max="8195" width="15.28515625" style="43" customWidth="1"/>
    <col min="8196" max="8196" width="9.28515625" style="43" bestFit="1" customWidth="1"/>
    <col min="8197" max="8197" width="9.140625" style="43"/>
    <col min="8198" max="8198" width="12.7109375" style="43" customWidth="1"/>
    <col min="8199" max="8437" width="9.140625" style="43"/>
    <col min="8438" max="8438" width="15.42578125" style="43" customWidth="1"/>
    <col min="8439" max="8439" width="14.42578125" style="43" customWidth="1"/>
    <col min="8440" max="8441" width="11" style="43" customWidth="1"/>
    <col min="8442" max="8442" width="15" style="43" customWidth="1"/>
    <col min="8443" max="8443" width="11" style="43" customWidth="1"/>
    <col min="8444" max="8444" width="12.7109375" style="43" customWidth="1"/>
    <col min="8445" max="8445" width="12.85546875" style="43" customWidth="1"/>
    <col min="8446" max="8446" width="13.42578125" style="43" customWidth="1"/>
    <col min="8447" max="8450" width="9.140625" style="43"/>
    <col min="8451" max="8451" width="15.28515625" style="43" customWidth="1"/>
    <col min="8452" max="8452" width="9.28515625" style="43" bestFit="1" customWidth="1"/>
    <col min="8453" max="8453" width="9.140625" style="43"/>
    <col min="8454" max="8454" width="12.7109375" style="43" customWidth="1"/>
    <col min="8455" max="8693" width="9.140625" style="43"/>
    <col min="8694" max="8694" width="15.42578125" style="43" customWidth="1"/>
    <col min="8695" max="8695" width="14.42578125" style="43" customWidth="1"/>
    <col min="8696" max="8697" width="11" style="43" customWidth="1"/>
    <col min="8698" max="8698" width="15" style="43" customWidth="1"/>
    <col min="8699" max="8699" width="11" style="43" customWidth="1"/>
    <col min="8700" max="8700" width="12.7109375" style="43" customWidth="1"/>
    <col min="8701" max="8701" width="12.85546875" style="43" customWidth="1"/>
    <col min="8702" max="8702" width="13.42578125" style="43" customWidth="1"/>
    <col min="8703" max="8706" width="9.140625" style="43"/>
    <col min="8707" max="8707" width="15.28515625" style="43" customWidth="1"/>
    <col min="8708" max="8708" width="9.28515625" style="43" bestFit="1" customWidth="1"/>
    <col min="8709" max="8709" width="9.140625" style="43"/>
    <col min="8710" max="8710" width="12.7109375" style="43" customWidth="1"/>
    <col min="8711" max="8949" width="9.140625" style="43"/>
    <col min="8950" max="8950" width="15.42578125" style="43" customWidth="1"/>
    <col min="8951" max="8951" width="14.42578125" style="43" customWidth="1"/>
    <col min="8952" max="8953" width="11" style="43" customWidth="1"/>
    <col min="8954" max="8954" width="15" style="43" customWidth="1"/>
    <col min="8955" max="8955" width="11" style="43" customWidth="1"/>
    <col min="8956" max="8956" width="12.7109375" style="43" customWidth="1"/>
    <col min="8957" max="8957" width="12.85546875" style="43" customWidth="1"/>
    <col min="8958" max="8958" width="13.42578125" style="43" customWidth="1"/>
    <col min="8959" max="8962" width="9.140625" style="43"/>
    <col min="8963" max="8963" width="15.28515625" style="43" customWidth="1"/>
    <col min="8964" max="8964" width="9.28515625" style="43" bestFit="1" customWidth="1"/>
    <col min="8965" max="8965" width="9.140625" style="43"/>
    <col min="8966" max="8966" width="12.7109375" style="43" customWidth="1"/>
    <col min="8967" max="9205" width="9.140625" style="43"/>
    <col min="9206" max="9206" width="15.42578125" style="43" customWidth="1"/>
    <col min="9207" max="9207" width="14.42578125" style="43" customWidth="1"/>
    <col min="9208" max="9209" width="11" style="43" customWidth="1"/>
    <col min="9210" max="9210" width="15" style="43" customWidth="1"/>
    <col min="9211" max="9211" width="11" style="43" customWidth="1"/>
    <col min="9212" max="9212" width="12.7109375" style="43" customWidth="1"/>
    <col min="9213" max="9213" width="12.85546875" style="43" customWidth="1"/>
    <col min="9214" max="9214" width="13.42578125" style="43" customWidth="1"/>
    <col min="9215" max="9218" width="9.140625" style="43"/>
    <col min="9219" max="9219" width="15.28515625" style="43" customWidth="1"/>
    <col min="9220" max="9220" width="9.28515625" style="43" bestFit="1" customWidth="1"/>
    <col min="9221" max="9221" width="9.140625" style="43"/>
    <col min="9222" max="9222" width="12.7109375" style="43" customWidth="1"/>
    <col min="9223" max="9461" width="9.140625" style="43"/>
    <col min="9462" max="9462" width="15.42578125" style="43" customWidth="1"/>
    <col min="9463" max="9463" width="14.42578125" style="43" customWidth="1"/>
    <col min="9464" max="9465" width="11" style="43" customWidth="1"/>
    <col min="9466" max="9466" width="15" style="43" customWidth="1"/>
    <col min="9467" max="9467" width="11" style="43" customWidth="1"/>
    <col min="9468" max="9468" width="12.7109375" style="43" customWidth="1"/>
    <col min="9469" max="9469" width="12.85546875" style="43" customWidth="1"/>
    <col min="9470" max="9470" width="13.42578125" style="43" customWidth="1"/>
    <col min="9471" max="9474" width="9.140625" style="43"/>
    <col min="9475" max="9475" width="15.28515625" style="43" customWidth="1"/>
    <col min="9476" max="9476" width="9.28515625" style="43" bestFit="1" customWidth="1"/>
    <col min="9477" max="9477" width="9.140625" style="43"/>
    <col min="9478" max="9478" width="12.7109375" style="43" customWidth="1"/>
    <col min="9479" max="9717" width="9.140625" style="43"/>
    <col min="9718" max="9718" width="15.42578125" style="43" customWidth="1"/>
    <col min="9719" max="9719" width="14.42578125" style="43" customWidth="1"/>
    <col min="9720" max="9721" width="11" style="43" customWidth="1"/>
    <col min="9722" max="9722" width="15" style="43" customWidth="1"/>
    <col min="9723" max="9723" width="11" style="43" customWidth="1"/>
    <col min="9724" max="9724" width="12.7109375" style="43" customWidth="1"/>
    <col min="9725" max="9725" width="12.85546875" style="43" customWidth="1"/>
    <col min="9726" max="9726" width="13.42578125" style="43" customWidth="1"/>
    <col min="9727" max="9730" width="9.140625" style="43"/>
    <col min="9731" max="9731" width="15.28515625" style="43" customWidth="1"/>
    <col min="9732" max="9732" width="9.28515625" style="43" bestFit="1" customWidth="1"/>
    <col min="9733" max="9733" width="9.140625" style="43"/>
    <col min="9734" max="9734" width="12.7109375" style="43" customWidth="1"/>
    <col min="9735" max="9973" width="9.140625" style="43"/>
    <col min="9974" max="9974" width="15.42578125" style="43" customWidth="1"/>
    <col min="9975" max="9975" width="14.42578125" style="43" customWidth="1"/>
    <col min="9976" max="9977" width="11" style="43" customWidth="1"/>
    <col min="9978" max="9978" width="15" style="43" customWidth="1"/>
    <col min="9979" max="9979" width="11" style="43" customWidth="1"/>
    <col min="9980" max="9980" width="12.7109375" style="43" customWidth="1"/>
    <col min="9981" max="9981" width="12.85546875" style="43" customWidth="1"/>
    <col min="9982" max="9982" width="13.42578125" style="43" customWidth="1"/>
    <col min="9983" max="9986" width="9.140625" style="43"/>
    <col min="9987" max="9987" width="15.28515625" style="43" customWidth="1"/>
    <col min="9988" max="9988" width="9.28515625" style="43" bestFit="1" customWidth="1"/>
    <col min="9989" max="9989" width="9.140625" style="43"/>
    <col min="9990" max="9990" width="12.7109375" style="43" customWidth="1"/>
    <col min="9991" max="10229" width="9.140625" style="43"/>
    <col min="10230" max="10230" width="15.42578125" style="43" customWidth="1"/>
    <col min="10231" max="10231" width="14.42578125" style="43" customWidth="1"/>
    <col min="10232" max="10233" width="11" style="43" customWidth="1"/>
    <col min="10234" max="10234" width="15" style="43" customWidth="1"/>
    <col min="10235" max="10235" width="11" style="43" customWidth="1"/>
    <col min="10236" max="10236" width="12.7109375" style="43" customWidth="1"/>
    <col min="10237" max="10237" width="12.85546875" style="43" customWidth="1"/>
    <col min="10238" max="10238" width="13.42578125" style="43" customWidth="1"/>
    <col min="10239" max="10242" width="9.140625" style="43"/>
    <col min="10243" max="10243" width="15.28515625" style="43" customWidth="1"/>
    <col min="10244" max="10244" width="9.28515625" style="43" bestFit="1" customWidth="1"/>
    <col min="10245" max="10245" width="9.140625" style="43"/>
    <col min="10246" max="10246" width="12.7109375" style="43" customWidth="1"/>
    <col min="10247" max="10485" width="9.140625" style="43"/>
    <col min="10486" max="10486" width="15.42578125" style="43" customWidth="1"/>
    <col min="10487" max="10487" width="14.42578125" style="43" customWidth="1"/>
    <col min="10488" max="10489" width="11" style="43" customWidth="1"/>
    <col min="10490" max="10490" width="15" style="43" customWidth="1"/>
    <col min="10491" max="10491" width="11" style="43" customWidth="1"/>
    <col min="10492" max="10492" width="12.7109375" style="43" customWidth="1"/>
    <col min="10493" max="10493" width="12.85546875" style="43" customWidth="1"/>
    <col min="10494" max="10494" width="13.42578125" style="43" customWidth="1"/>
    <col min="10495" max="10498" width="9.140625" style="43"/>
    <col min="10499" max="10499" width="15.28515625" style="43" customWidth="1"/>
    <col min="10500" max="10500" width="9.28515625" style="43" bestFit="1" customWidth="1"/>
    <col min="10501" max="10501" width="9.140625" style="43"/>
    <col min="10502" max="10502" width="12.7109375" style="43" customWidth="1"/>
    <col min="10503" max="10741" width="9.140625" style="43"/>
    <col min="10742" max="10742" width="15.42578125" style="43" customWidth="1"/>
    <col min="10743" max="10743" width="14.42578125" style="43" customWidth="1"/>
    <col min="10744" max="10745" width="11" style="43" customWidth="1"/>
    <col min="10746" max="10746" width="15" style="43" customWidth="1"/>
    <col min="10747" max="10747" width="11" style="43" customWidth="1"/>
    <col min="10748" max="10748" width="12.7109375" style="43" customWidth="1"/>
    <col min="10749" max="10749" width="12.85546875" style="43" customWidth="1"/>
    <col min="10750" max="10750" width="13.42578125" style="43" customWidth="1"/>
    <col min="10751" max="10754" width="9.140625" style="43"/>
    <col min="10755" max="10755" width="15.28515625" style="43" customWidth="1"/>
    <col min="10756" max="10756" width="9.28515625" style="43" bestFit="1" customWidth="1"/>
    <col min="10757" max="10757" width="9.140625" style="43"/>
    <col min="10758" max="10758" width="12.7109375" style="43" customWidth="1"/>
    <col min="10759" max="10997" width="9.140625" style="43"/>
    <col min="10998" max="10998" width="15.42578125" style="43" customWidth="1"/>
    <col min="10999" max="10999" width="14.42578125" style="43" customWidth="1"/>
    <col min="11000" max="11001" width="11" style="43" customWidth="1"/>
    <col min="11002" max="11002" width="15" style="43" customWidth="1"/>
    <col min="11003" max="11003" width="11" style="43" customWidth="1"/>
    <col min="11004" max="11004" width="12.7109375" style="43" customWidth="1"/>
    <col min="11005" max="11005" width="12.85546875" style="43" customWidth="1"/>
    <col min="11006" max="11006" width="13.42578125" style="43" customWidth="1"/>
    <col min="11007" max="11010" width="9.140625" style="43"/>
    <col min="11011" max="11011" width="15.28515625" style="43" customWidth="1"/>
    <col min="11012" max="11012" width="9.28515625" style="43" bestFit="1" customWidth="1"/>
    <col min="11013" max="11013" width="9.140625" style="43"/>
    <col min="11014" max="11014" width="12.7109375" style="43" customWidth="1"/>
    <col min="11015" max="11253" width="9.140625" style="43"/>
    <col min="11254" max="11254" width="15.42578125" style="43" customWidth="1"/>
    <col min="11255" max="11255" width="14.42578125" style="43" customWidth="1"/>
    <col min="11256" max="11257" width="11" style="43" customWidth="1"/>
    <col min="11258" max="11258" width="15" style="43" customWidth="1"/>
    <col min="11259" max="11259" width="11" style="43" customWidth="1"/>
    <col min="11260" max="11260" width="12.7109375" style="43" customWidth="1"/>
    <col min="11261" max="11261" width="12.85546875" style="43" customWidth="1"/>
    <col min="11262" max="11262" width="13.42578125" style="43" customWidth="1"/>
    <col min="11263" max="11266" width="9.140625" style="43"/>
    <col min="11267" max="11267" width="15.28515625" style="43" customWidth="1"/>
    <col min="11268" max="11268" width="9.28515625" style="43" bestFit="1" customWidth="1"/>
    <col min="11269" max="11269" width="9.140625" style="43"/>
    <col min="11270" max="11270" width="12.7109375" style="43" customWidth="1"/>
    <col min="11271" max="11509" width="9.140625" style="43"/>
    <col min="11510" max="11510" width="15.42578125" style="43" customWidth="1"/>
    <col min="11511" max="11511" width="14.42578125" style="43" customWidth="1"/>
    <col min="11512" max="11513" width="11" style="43" customWidth="1"/>
    <col min="11514" max="11514" width="15" style="43" customWidth="1"/>
    <col min="11515" max="11515" width="11" style="43" customWidth="1"/>
    <col min="11516" max="11516" width="12.7109375" style="43" customWidth="1"/>
    <col min="11517" max="11517" width="12.85546875" style="43" customWidth="1"/>
    <col min="11518" max="11518" width="13.42578125" style="43" customWidth="1"/>
    <col min="11519" max="11522" width="9.140625" style="43"/>
    <col min="11523" max="11523" width="15.28515625" style="43" customWidth="1"/>
    <col min="11524" max="11524" width="9.28515625" style="43" bestFit="1" customWidth="1"/>
    <col min="11525" max="11525" width="9.140625" style="43"/>
    <col min="11526" max="11526" width="12.7109375" style="43" customWidth="1"/>
    <col min="11527" max="11765" width="9.140625" style="43"/>
    <col min="11766" max="11766" width="15.42578125" style="43" customWidth="1"/>
    <col min="11767" max="11767" width="14.42578125" style="43" customWidth="1"/>
    <col min="11768" max="11769" width="11" style="43" customWidth="1"/>
    <col min="11770" max="11770" width="15" style="43" customWidth="1"/>
    <col min="11771" max="11771" width="11" style="43" customWidth="1"/>
    <col min="11772" max="11772" width="12.7109375" style="43" customWidth="1"/>
    <col min="11773" max="11773" width="12.85546875" style="43" customWidth="1"/>
    <col min="11774" max="11774" width="13.42578125" style="43" customWidth="1"/>
    <col min="11775" max="11778" width="9.140625" style="43"/>
    <col min="11779" max="11779" width="15.28515625" style="43" customWidth="1"/>
    <col min="11780" max="11780" width="9.28515625" style="43" bestFit="1" customWidth="1"/>
    <col min="11781" max="11781" width="9.140625" style="43"/>
    <col min="11782" max="11782" width="12.7109375" style="43" customWidth="1"/>
    <col min="11783" max="12021" width="9.140625" style="43"/>
    <col min="12022" max="12022" width="15.42578125" style="43" customWidth="1"/>
    <col min="12023" max="12023" width="14.42578125" style="43" customWidth="1"/>
    <col min="12024" max="12025" width="11" style="43" customWidth="1"/>
    <col min="12026" max="12026" width="15" style="43" customWidth="1"/>
    <col min="12027" max="12027" width="11" style="43" customWidth="1"/>
    <col min="12028" max="12028" width="12.7109375" style="43" customWidth="1"/>
    <col min="12029" max="12029" width="12.85546875" style="43" customWidth="1"/>
    <col min="12030" max="12030" width="13.42578125" style="43" customWidth="1"/>
    <col min="12031" max="12034" width="9.140625" style="43"/>
    <col min="12035" max="12035" width="15.28515625" style="43" customWidth="1"/>
    <col min="12036" max="12036" width="9.28515625" style="43" bestFit="1" customWidth="1"/>
    <col min="12037" max="12037" width="9.140625" style="43"/>
    <col min="12038" max="12038" width="12.7109375" style="43" customWidth="1"/>
    <col min="12039" max="12277" width="9.140625" style="43"/>
    <col min="12278" max="12278" width="15.42578125" style="43" customWidth="1"/>
    <col min="12279" max="12279" width="14.42578125" style="43" customWidth="1"/>
    <col min="12280" max="12281" width="11" style="43" customWidth="1"/>
    <col min="12282" max="12282" width="15" style="43" customWidth="1"/>
    <col min="12283" max="12283" width="11" style="43" customWidth="1"/>
    <col min="12284" max="12284" width="12.7109375" style="43" customWidth="1"/>
    <col min="12285" max="12285" width="12.85546875" style="43" customWidth="1"/>
    <col min="12286" max="12286" width="13.42578125" style="43" customWidth="1"/>
    <col min="12287" max="12290" width="9.140625" style="43"/>
    <col min="12291" max="12291" width="15.28515625" style="43" customWidth="1"/>
    <col min="12292" max="12292" width="9.28515625" style="43" bestFit="1" customWidth="1"/>
    <col min="12293" max="12293" width="9.140625" style="43"/>
    <col min="12294" max="12294" width="12.7109375" style="43" customWidth="1"/>
    <col min="12295" max="12533" width="9.140625" style="43"/>
    <col min="12534" max="12534" width="15.42578125" style="43" customWidth="1"/>
    <col min="12535" max="12535" width="14.42578125" style="43" customWidth="1"/>
    <col min="12536" max="12537" width="11" style="43" customWidth="1"/>
    <col min="12538" max="12538" width="15" style="43" customWidth="1"/>
    <col min="12539" max="12539" width="11" style="43" customWidth="1"/>
    <col min="12540" max="12540" width="12.7109375" style="43" customWidth="1"/>
    <col min="12541" max="12541" width="12.85546875" style="43" customWidth="1"/>
    <col min="12542" max="12542" width="13.42578125" style="43" customWidth="1"/>
    <col min="12543" max="12546" width="9.140625" style="43"/>
    <col min="12547" max="12547" width="15.28515625" style="43" customWidth="1"/>
    <col min="12548" max="12548" width="9.28515625" style="43" bestFit="1" customWidth="1"/>
    <col min="12549" max="12549" width="9.140625" style="43"/>
    <col min="12550" max="12550" width="12.7109375" style="43" customWidth="1"/>
    <col min="12551" max="12789" width="9.140625" style="43"/>
    <col min="12790" max="12790" width="15.42578125" style="43" customWidth="1"/>
    <col min="12791" max="12791" width="14.42578125" style="43" customWidth="1"/>
    <col min="12792" max="12793" width="11" style="43" customWidth="1"/>
    <col min="12794" max="12794" width="15" style="43" customWidth="1"/>
    <col min="12795" max="12795" width="11" style="43" customWidth="1"/>
    <col min="12796" max="12796" width="12.7109375" style="43" customWidth="1"/>
    <col min="12797" max="12797" width="12.85546875" style="43" customWidth="1"/>
    <col min="12798" max="12798" width="13.42578125" style="43" customWidth="1"/>
    <col min="12799" max="12802" width="9.140625" style="43"/>
    <col min="12803" max="12803" width="15.28515625" style="43" customWidth="1"/>
    <col min="12804" max="12804" width="9.28515625" style="43" bestFit="1" customWidth="1"/>
    <col min="12805" max="12805" width="9.140625" style="43"/>
    <col min="12806" max="12806" width="12.7109375" style="43" customWidth="1"/>
    <col min="12807" max="13045" width="9.140625" style="43"/>
    <col min="13046" max="13046" width="15.42578125" style="43" customWidth="1"/>
    <col min="13047" max="13047" width="14.42578125" style="43" customWidth="1"/>
    <col min="13048" max="13049" width="11" style="43" customWidth="1"/>
    <col min="13050" max="13050" width="15" style="43" customWidth="1"/>
    <col min="13051" max="13051" width="11" style="43" customWidth="1"/>
    <col min="13052" max="13052" width="12.7109375" style="43" customWidth="1"/>
    <col min="13053" max="13053" width="12.85546875" style="43" customWidth="1"/>
    <col min="13054" max="13054" width="13.42578125" style="43" customWidth="1"/>
    <col min="13055" max="13058" width="9.140625" style="43"/>
    <col min="13059" max="13059" width="15.28515625" style="43" customWidth="1"/>
    <col min="13060" max="13060" width="9.28515625" style="43" bestFit="1" customWidth="1"/>
    <col min="13061" max="13061" width="9.140625" style="43"/>
    <col min="13062" max="13062" width="12.7109375" style="43" customWidth="1"/>
    <col min="13063" max="13301" width="9.140625" style="43"/>
    <col min="13302" max="13302" width="15.42578125" style="43" customWidth="1"/>
    <col min="13303" max="13303" width="14.42578125" style="43" customWidth="1"/>
    <col min="13304" max="13305" width="11" style="43" customWidth="1"/>
    <col min="13306" max="13306" width="15" style="43" customWidth="1"/>
    <col min="13307" max="13307" width="11" style="43" customWidth="1"/>
    <col min="13308" max="13308" width="12.7109375" style="43" customWidth="1"/>
    <col min="13309" max="13309" width="12.85546875" style="43" customWidth="1"/>
    <col min="13310" max="13310" width="13.42578125" style="43" customWidth="1"/>
    <col min="13311" max="13314" width="9.140625" style="43"/>
    <col min="13315" max="13315" width="15.28515625" style="43" customWidth="1"/>
    <col min="13316" max="13316" width="9.28515625" style="43" bestFit="1" customWidth="1"/>
    <col min="13317" max="13317" width="9.140625" style="43"/>
    <col min="13318" max="13318" width="12.7109375" style="43" customWidth="1"/>
    <col min="13319" max="13557" width="9.140625" style="43"/>
    <col min="13558" max="13558" width="15.42578125" style="43" customWidth="1"/>
    <col min="13559" max="13559" width="14.42578125" style="43" customWidth="1"/>
    <col min="13560" max="13561" width="11" style="43" customWidth="1"/>
    <col min="13562" max="13562" width="15" style="43" customWidth="1"/>
    <col min="13563" max="13563" width="11" style="43" customWidth="1"/>
    <col min="13564" max="13564" width="12.7109375" style="43" customWidth="1"/>
    <col min="13565" max="13565" width="12.85546875" style="43" customWidth="1"/>
    <col min="13566" max="13566" width="13.42578125" style="43" customWidth="1"/>
    <col min="13567" max="13570" width="9.140625" style="43"/>
    <col min="13571" max="13571" width="15.28515625" style="43" customWidth="1"/>
    <col min="13572" max="13572" width="9.28515625" style="43" bestFit="1" customWidth="1"/>
    <col min="13573" max="13573" width="9.140625" style="43"/>
    <col min="13574" max="13574" width="12.7109375" style="43" customWidth="1"/>
    <col min="13575" max="13813" width="9.140625" style="43"/>
    <col min="13814" max="13814" width="15.42578125" style="43" customWidth="1"/>
    <col min="13815" max="13815" width="14.42578125" style="43" customWidth="1"/>
    <col min="13816" max="13817" width="11" style="43" customWidth="1"/>
    <col min="13818" max="13818" width="15" style="43" customWidth="1"/>
    <col min="13819" max="13819" width="11" style="43" customWidth="1"/>
    <col min="13820" max="13820" width="12.7109375" style="43" customWidth="1"/>
    <col min="13821" max="13821" width="12.85546875" style="43" customWidth="1"/>
    <col min="13822" max="13822" width="13.42578125" style="43" customWidth="1"/>
    <col min="13823" max="13826" width="9.140625" style="43"/>
    <col min="13827" max="13827" width="15.28515625" style="43" customWidth="1"/>
    <col min="13828" max="13828" width="9.28515625" style="43" bestFit="1" customWidth="1"/>
    <col min="13829" max="13829" width="9.140625" style="43"/>
    <col min="13830" max="13830" width="12.7109375" style="43" customWidth="1"/>
    <col min="13831" max="14069" width="9.140625" style="43"/>
    <col min="14070" max="14070" width="15.42578125" style="43" customWidth="1"/>
    <col min="14071" max="14071" width="14.42578125" style="43" customWidth="1"/>
    <col min="14072" max="14073" width="11" style="43" customWidth="1"/>
    <col min="14074" max="14074" width="15" style="43" customWidth="1"/>
    <col min="14075" max="14075" width="11" style="43" customWidth="1"/>
    <col min="14076" max="14076" width="12.7109375" style="43" customWidth="1"/>
    <col min="14077" max="14077" width="12.85546875" style="43" customWidth="1"/>
    <col min="14078" max="14078" width="13.42578125" style="43" customWidth="1"/>
    <col min="14079" max="14082" width="9.140625" style="43"/>
    <col min="14083" max="14083" width="15.28515625" style="43" customWidth="1"/>
    <col min="14084" max="14084" width="9.28515625" style="43" bestFit="1" customWidth="1"/>
    <col min="14085" max="14085" width="9.140625" style="43"/>
    <col min="14086" max="14086" width="12.7109375" style="43" customWidth="1"/>
    <col min="14087" max="14325" width="9.140625" style="43"/>
    <col min="14326" max="14326" width="15.42578125" style="43" customWidth="1"/>
    <col min="14327" max="14327" width="14.42578125" style="43" customWidth="1"/>
    <col min="14328" max="14329" width="11" style="43" customWidth="1"/>
    <col min="14330" max="14330" width="15" style="43" customWidth="1"/>
    <col min="14331" max="14331" width="11" style="43" customWidth="1"/>
    <col min="14332" max="14332" width="12.7109375" style="43" customWidth="1"/>
    <col min="14333" max="14333" width="12.85546875" style="43" customWidth="1"/>
    <col min="14334" max="14334" width="13.42578125" style="43" customWidth="1"/>
    <col min="14335" max="14338" width="9.140625" style="43"/>
    <col min="14339" max="14339" width="15.28515625" style="43" customWidth="1"/>
    <col min="14340" max="14340" width="9.28515625" style="43" bestFit="1" customWidth="1"/>
    <col min="14341" max="14341" width="9.140625" style="43"/>
    <col min="14342" max="14342" width="12.7109375" style="43" customWidth="1"/>
    <col min="14343" max="14581" width="9.140625" style="43"/>
    <col min="14582" max="14582" width="15.42578125" style="43" customWidth="1"/>
    <col min="14583" max="14583" width="14.42578125" style="43" customWidth="1"/>
    <col min="14584" max="14585" width="11" style="43" customWidth="1"/>
    <col min="14586" max="14586" width="15" style="43" customWidth="1"/>
    <col min="14587" max="14587" width="11" style="43" customWidth="1"/>
    <col min="14588" max="14588" width="12.7109375" style="43" customWidth="1"/>
    <col min="14589" max="14589" width="12.85546875" style="43" customWidth="1"/>
    <col min="14590" max="14590" width="13.42578125" style="43" customWidth="1"/>
    <col min="14591" max="14594" width="9.140625" style="43"/>
    <col min="14595" max="14595" width="15.28515625" style="43" customWidth="1"/>
    <col min="14596" max="14596" width="9.28515625" style="43" bestFit="1" customWidth="1"/>
    <col min="14597" max="14597" width="9.140625" style="43"/>
    <col min="14598" max="14598" width="12.7109375" style="43" customWidth="1"/>
    <col min="14599" max="14837" width="9.140625" style="43"/>
    <col min="14838" max="14838" width="15.42578125" style="43" customWidth="1"/>
    <col min="14839" max="14839" width="14.42578125" style="43" customWidth="1"/>
    <col min="14840" max="14841" width="11" style="43" customWidth="1"/>
    <col min="14842" max="14842" width="15" style="43" customWidth="1"/>
    <col min="14843" max="14843" width="11" style="43" customWidth="1"/>
    <col min="14844" max="14844" width="12.7109375" style="43" customWidth="1"/>
    <col min="14845" max="14845" width="12.85546875" style="43" customWidth="1"/>
    <col min="14846" max="14846" width="13.42578125" style="43" customWidth="1"/>
    <col min="14847" max="14850" width="9.140625" style="43"/>
    <col min="14851" max="14851" width="15.28515625" style="43" customWidth="1"/>
    <col min="14852" max="14852" width="9.28515625" style="43" bestFit="1" customWidth="1"/>
    <col min="14853" max="14853" width="9.140625" style="43"/>
    <col min="14854" max="14854" width="12.7109375" style="43" customWidth="1"/>
    <col min="14855" max="15093" width="9.140625" style="43"/>
    <col min="15094" max="15094" width="15.42578125" style="43" customWidth="1"/>
    <col min="15095" max="15095" width="14.42578125" style="43" customWidth="1"/>
    <col min="15096" max="15097" width="11" style="43" customWidth="1"/>
    <col min="15098" max="15098" width="15" style="43" customWidth="1"/>
    <col min="15099" max="15099" width="11" style="43" customWidth="1"/>
    <col min="15100" max="15100" width="12.7109375" style="43" customWidth="1"/>
    <col min="15101" max="15101" width="12.85546875" style="43" customWidth="1"/>
    <col min="15102" max="15102" width="13.42578125" style="43" customWidth="1"/>
    <col min="15103" max="15106" width="9.140625" style="43"/>
    <col min="15107" max="15107" width="15.28515625" style="43" customWidth="1"/>
    <col min="15108" max="15108" width="9.28515625" style="43" bestFit="1" customWidth="1"/>
    <col min="15109" max="15109" width="9.140625" style="43"/>
    <col min="15110" max="15110" width="12.7109375" style="43" customWidth="1"/>
    <col min="15111" max="15349" width="9.140625" style="43"/>
    <col min="15350" max="15350" width="15.42578125" style="43" customWidth="1"/>
    <col min="15351" max="15351" width="14.42578125" style="43" customWidth="1"/>
    <col min="15352" max="15353" width="11" style="43" customWidth="1"/>
    <col min="15354" max="15354" width="15" style="43" customWidth="1"/>
    <col min="15355" max="15355" width="11" style="43" customWidth="1"/>
    <col min="15356" max="15356" width="12.7109375" style="43" customWidth="1"/>
    <col min="15357" max="15357" width="12.85546875" style="43" customWidth="1"/>
    <col min="15358" max="15358" width="13.42578125" style="43" customWidth="1"/>
    <col min="15359" max="15362" width="9.140625" style="43"/>
    <col min="15363" max="15363" width="15.28515625" style="43" customWidth="1"/>
    <col min="15364" max="15364" width="9.28515625" style="43" bestFit="1" customWidth="1"/>
    <col min="15365" max="15365" width="9.140625" style="43"/>
    <col min="15366" max="15366" width="12.7109375" style="43" customWidth="1"/>
    <col min="15367" max="15605" width="9.140625" style="43"/>
    <col min="15606" max="15606" width="15.42578125" style="43" customWidth="1"/>
    <col min="15607" max="15607" width="14.42578125" style="43" customWidth="1"/>
    <col min="15608" max="15609" width="11" style="43" customWidth="1"/>
    <col min="15610" max="15610" width="15" style="43" customWidth="1"/>
    <col min="15611" max="15611" width="11" style="43" customWidth="1"/>
    <col min="15612" max="15612" width="12.7109375" style="43" customWidth="1"/>
    <col min="15613" max="15613" width="12.85546875" style="43" customWidth="1"/>
    <col min="15614" max="15614" width="13.42578125" style="43" customWidth="1"/>
    <col min="15615" max="15618" width="9.140625" style="43"/>
    <col min="15619" max="15619" width="15.28515625" style="43" customWidth="1"/>
    <col min="15620" max="15620" width="9.28515625" style="43" bestFit="1" customWidth="1"/>
    <col min="15621" max="15621" width="9.140625" style="43"/>
    <col min="15622" max="15622" width="12.7109375" style="43" customWidth="1"/>
    <col min="15623" max="15861" width="9.140625" style="43"/>
    <col min="15862" max="15862" width="15.42578125" style="43" customWidth="1"/>
    <col min="15863" max="15863" width="14.42578125" style="43" customWidth="1"/>
    <col min="15864" max="15865" width="11" style="43" customWidth="1"/>
    <col min="15866" max="15866" width="15" style="43" customWidth="1"/>
    <col min="15867" max="15867" width="11" style="43" customWidth="1"/>
    <col min="15868" max="15868" width="12.7109375" style="43" customWidth="1"/>
    <col min="15869" max="15869" width="12.85546875" style="43" customWidth="1"/>
    <col min="15870" max="15870" width="13.42578125" style="43" customWidth="1"/>
    <col min="15871" max="15874" width="9.140625" style="43"/>
    <col min="15875" max="15875" width="15.28515625" style="43" customWidth="1"/>
    <col min="15876" max="15876" width="9.28515625" style="43" bestFit="1" customWidth="1"/>
    <col min="15877" max="15877" width="9.140625" style="43"/>
    <col min="15878" max="15878" width="12.7109375" style="43" customWidth="1"/>
    <col min="15879" max="16117" width="9.140625" style="43"/>
    <col min="16118" max="16118" width="15.42578125" style="43" customWidth="1"/>
    <col min="16119" max="16119" width="14.42578125" style="43" customWidth="1"/>
    <col min="16120" max="16121" width="11" style="43" customWidth="1"/>
    <col min="16122" max="16122" width="15" style="43" customWidth="1"/>
    <col min="16123" max="16123" width="11" style="43" customWidth="1"/>
    <col min="16124" max="16124" width="12.7109375" style="43" customWidth="1"/>
    <col min="16125" max="16125" width="12.85546875" style="43" customWidth="1"/>
    <col min="16126" max="16126" width="13.42578125" style="43" customWidth="1"/>
    <col min="16127" max="16130" width="9.140625" style="43"/>
    <col min="16131" max="16131" width="15.28515625" style="43" customWidth="1"/>
    <col min="16132" max="16132" width="9.28515625" style="43" bestFit="1" customWidth="1"/>
    <col min="16133" max="16133" width="9.140625" style="43"/>
    <col min="16134" max="16134" width="12.7109375" style="43" customWidth="1"/>
    <col min="16135" max="16384" width="9.140625" style="43"/>
  </cols>
  <sheetData>
    <row r="1" spans="1:16" ht="15.75">
      <c r="D1" s="44" t="s">
        <v>247</v>
      </c>
      <c r="E1" s="45"/>
      <c r="F1" s="45"/>
      <c r="G1" s="45"/>
      <c r="H1" s="45"/>
      <c r="I1" s="45"/>
      <c r="J1" s="45"/>
    </row>
    <row r="2" spans="1:16">
      <c r="B2" s="46" t="s">
        <v>248</v>
      </c>
      <c r="C2" s="47">
        <f>COUNT(B13:B73)</f>
        <v>32</v>
      </c>
      <c r="D2" s="48" t="s">
        <v>249</v>
      </c>
      <c r="E2" s="48" t="s">
        <v>250</v>
      </c>
      <c r="F2" s="48" t="s">
        <v>251</v>
      </c>
      <c r="G2" s="48" t="s">
        <v>252</v>
      </c>
      <c r="H2" s="48" t="s">
        <v>253</v>
      </c>
      <c r="I2" s="48" t="s">
        <v>254</v>
      </c>
      <c r="J2" s="48" t="s">
        <v>255</v>
      </c>
      <c r="K2" s="48" t="s">
        <v>256</v>
      </c>
      <c r="L2" s="49" t="s">
        <v>257</v>
      </c>
    </row>
    <row r="3" spans="1:16">
      <c r="B3" s="46" t="s">
        <v>258</v>
      </c>
      <c r="C3" s="47">
        <f>COUNT(B13:H13)</f>
        <v>2</v>
      </c>
      <c r="D3" s="50" t="s">
        <v>8</v>
      </c>
      <c r="E3" s="51">
        <f>C3-1</f>
        <v>1</v>
      </c>
      <c r="F3" s="51">
        <f>(SUMSQ(B74:H74)/C2)-C6</f>
        <v>170259.390625</v>
      </c>
      <c r="G3" s="51">
        <f>F3/E3</f>
        <v>170259.390625</v>
      </c>
      <c r="H3" s="51">
        <f>G3/G5</f>
        <v>18.272531896433886</v>
      </c>
      <c r="I3" s="52">
        <f>FINV(0.05,E3,E$5)</f>
        <v>4.1596150655835054</v>
      </c>
      <c r="J3" s="53" t="str">
        <f>IF(H3&gt;K3,"**",IF(H3&gt;I3,"*","NS"))</f>
        <v>**</v>
      </c>
      <c r="K3" s="52">
        <f>FINV(0.01,E3,E$5)</f>
        <v>7.529766043488582</v>
      </c>
      <c r="L3" s="43">
        <f>FDIST(H3,E3,E$5)</f>
        <v>1.693459134213783E-4</v>
      </c>
    </row>
    <row r="4" spans="1:16">
      <c r="B4" s="46" t="s">
        <v>259</v>
      </c>
      <c r="C4" s="54">
        <f>I74</f>
        <v>38935</v>
      </c>
      <c r="D4" s="50" t="s">
        <v>242</v>
      </c>
      <c r="E4" s="51">
        <f>C2-1</f>
        <v>31</v>
      </c>
      <c r="F4" s="51">
        <f>(SUMSQ(I13:I73)/C3)-C6</f>
        <v>862066.234375</v>
      </c>
      <c r="G4" s="51">
        <f>F4/E4</f>
        <v>27808.588205645163</v>
      </c>
      <c r="H4" s="51">
        <f>G4/G5</f>
        <v>2.9844657209047636</v>
      </c>
      <c r="I4" s="52">
        <f>FINV(0.05,E4,E$5)</f>
        <v>1.8221322886876652</v>
      </c>
      <c r="J4" s="53" t="str">
        <f>IF(H4&gt;K4,"**",IF(H4&gt;I4,"*","NS"))</f>
        <v>**</v>
      </c>
      <c r="K4" s="52">
        <f>FINV(0.01,E4,E$5)</f>
        <v>2.3509412295520491</v>
      </c>
      <c r="L4" s="55">
        <f>FDIST(H4,E4,E$5)</f>
        <v>1.5911943340738356E-3</v>
      </c>
    </row>
    <row r="5" spans="1:16">
      <c r="B5" s="46" t="s">
        <v>260</v>
      </c>
      <c r="C5" s="54">
        <f>I74/(C2*C3)</f>
        <v>608.359375</v>
      </c>
      <c r="D5" s="50" t="s">
        <v>261</v>
      </c>
      <c r="E5" s="51">
        <f>E4*E3</f>
        <v>31</v>
      </c>
      <c r="F5" s="51">
        <f>F6-F4-F3</f>
        <v>288851.109375</v>
      </c>
      <c r="G5" s="52">
        <f>F5/E5</f>
        <v>9317.7777217741932</v>
      </c>
      <c r="H5" s="51"/>
      <c r="I5" s="51"/>
      <c r="J5" s="53"/>
    </row>
    <row r="6" spans="1:16">
      <c r="B6" s="46" t="s">
        <v>262</v>
      </c>
      <c r="C6" s="54">
        <f>POWER(I74,2)/(C2*C3)</f>
        <v>23686472.265625</v>
      </c>
      <c r="D6" s="48" t="s">
        <v>263</v>
      </c>
      <c r="E6" s="56">
        <f>C2*C3-1</f>
        <v>63</v>
      </c>
      <c r="F6" s="56">
        <f>SUMSQ(B13:H73)-C6</f>
        <v>1321176.734375</v>
      </c>
      <c r="G6" s="56"/>
      <c r="H6" s="56"/>
      <c r="I6" s="56"/>
      <c r="J6" s="53"/>
    </row>
    <row r="7" spans="1:16" s="57" customFormat="1">
      <c r="C7" s="58"/>
      <c r="D7" s="59" t="s">
        <v>264</v>
      </c>
      <c r="E7" s="60"/>
      <c r="F7" s="60">
        <f>SQRT(G5)</f>
        <v>96.528636796414943</v>
      </c>
      <c r="G7" s="61"/>
      <c r="H7" s="61"/>
      <c r="I7" s="61"/>
    </row>
    <row r="8" spans="1:16">
      <c r="D8" s="139" t="s">
        <v>265</v>
      </c>
      <c r="E8" s="139"/>
      <c r="F8" s="62">
        <f>SQRT((G5)/C3)</f>
        <v>68.256053657438301</v>
      </c>
      <c r="I8" s="63"/>
    </row>
    <row r="9" spans="1:16">
      <c r="D9" s="139" t="s">
        <v>266</v>
      </c>
      <c r="E9" s="139"/>
      <c r="F9" s="62">
        <f>TINV(0.05,E5)*F8*SQRT(2)</f>
        <v>196.87145194072775</v>
      </c>
      <c r="G9" s="43" t="s">
        <v>267</v>
      </c>
      <c r="H9" s="62">
        <f>TINV(0.01,E5)*F8*SQRT(2)</f>
        <v>264.87862558196292</v>
      </c>
    </row>
    <row r="10" spans="1:16">
      <c r="D10" s="139" t="s">
        <v>268</v>
      </c>
      <c r="E10" s="139"/>
      <c r="F10" s="62">
        <f>SQRT(G5)/C5*100</f>
        <v>15.867041877412499</v>
      </c>
    </row>
    <row r="11" spans="1:16">
      <c r="D11" s="53"/>
      <c r="E11" s="64"/>
      <c r="O11" s="65" t="s">
        <v>260</v>
      </c>
      <c r="P11" s="66">
        <f>C5</f>
        <v>608.359375</v>
      </c>
    </row>
    <row r="12" spans="1:16">
      <c r="A12" s="67" t="s">
        <v>242</v>
      </c>
      <c r="B12" s="67" t="s">
        <v>64</v>
      </c>
      <c r="C12" s="67" t="s">
        <v>65</v>
      </c>
      <c r="D12" s="67" t="s">
        <v>269</v>
      </c>
      <c r="E12" s="67">
        <v>4</v>
      </c>
      <c r="F12" s="67">
        <v>5</v>
      </c>
      <c r="G12" s="67">
        <v>6</v>
      </c>
      <c r="H12" s="67">
        <v>8</v>
      </c>
      <c r="I12" s="67" t="s">
        <v>270</v>
      </c>
      <c r="J12" s="67" t="s">
        <v>260</v>
      </c>
      <c r="K12" s="67" t="s">
        <v>271</v>
      </c>
      <c r="O12" s="68" t="s">
        <v>264</v>
      </c>
      <c r="P12" s="69">
        <f>SQRT(G5)</f>
        <v>96.528636796414943</v>
      </c>
    </row>
    <row r="13" spans="1:16" ht="15">
      <c r="A13" s="95" t="s">
        <v>40</v>
      </c>
      <c r="B13" s="86">
        <v>263</v>
      </c>
      <c r="C13" s="86">
        <v>600</v>
      </c>
      <c r="D13" s="70"/>
      <c r="E13" s="71"/>
      <c r="F13" s="71"/>
      <c r="G13" s="71"/>
      <c r="H13" s="71"/>
      <c r="I13" s="72">
        <f t="shared" ref="I13:I28" si="0">SUM(B13:H13)</f>
        <v>863</v>
      </c>
      <c r="J13" s="73">
        <f t="shared" ref="J13:J73" si="1">AVERAGE(B13:H13)</f>
        <v>431.5</v>
      </c>
      <c r="K13" s="56">
        <f t="shared" ref="K13:K73" si="2">STDEV(B13:D13)/SQRT(C$3)</f>
        <v>168.49999999999997</v>
      </c>
      <c r="O13" s="68" t="s">
        <v>272</v>
      </c>
      <c r="P13" s="69">
        <f>F7/C5*100</f>
        <v>15.867041877412499</v>
      </c>
    </row>
    <row r="14" spans="1:16" ht="15">
      <c r="A14" s="95" t="s">
        <v>33</v>
      </c>
      <c r="B14" s="86">
        <v>595</v>
      </c>
      <c r="C14" s="86">
        <v>579</v>
      </c>
      <c r="D14" s="70"/>
      <c r="E14" s="71"/>
      <c r="F14" s="71"/>
      <c r="G14" s="71"/>
      <c r="H14" s="71"/>
      <c r="I14" s="72">
        <f t="shared" si="0"/>
        <v>1174</v>
      </c>
      <c r="J14" s="73">
        <f t="shared" si="1"/>
        <v>587</v>
      </c>
      <c r="K14" s="56">
        <f t="shared" si="2"/>
        <v>8</v>
      </c>
      <c r="O14" s="68" t="s">
        <v>273</v>
      </c>
      <c r="P14" s="69">
        <f>F7/SQRT(C3)</f>
        <v>68.256053657438301</v>
      </c>
    </row>
    <row r="15" spans="1:16" ht="15">
      <c r="A15" s="95" t="s">
        <v>30</v>
      </c>
      <c r="B15" s="86">
        <v>507</v>
      </c>
      <c r="C15" s="86">
        <v>648</v>
      </c>
      <c r="D15" s="70"/>
      <c r="E15" s="71"/>
      <c r="F15" s="71"/>
      <c r="G15" s="71"/>
      <c r="H15" s="71"/>
      <c r="I15" s="72">
        <f t="shared" si="0"/>
        <v>1155</v>
      </c>
      <c r="J15" s="73">
        <f t="shared" si="1"/>
        <v>577.5</v>
      </c>
      <c r="K15" s="56">
        <f t="shared" si="2"/>
        <v>70.499999999999986</v>
      </c>
      <c r="O15" s="68" t="s">
        <v>274</v>
      </c>
      <c r="P15" s="69">
        <f>F8*SQRT(2)</f>
        <v>96.528636796414943</v>
      </c>
    </row>
    <row r="16" spans="1:16" ht="15">
      <c r="A16" s="95" t="s">
        <v>28</v>
      </c>
      <c r="B16" s="86">
        <v>562</v>
      </c>
      <c r="C16" s="86">
        <v>550</v>
      </c>
      <c r="D16" s="70"/>
      <c r="E16" s="71"/>
      <c r="F16" s="71"/>
      <c r="G16" s="71"/>
      <c r="H16" s="71"/>
      <c r="I16" s="72">
        <f t="shared" si="0"/>
        <v>1112</v>
      </c>
      <c r="J16" s="73">
        <f t="shared" si="1"/>
        <v>556</v>
      </c>
      <c r="K16" s="56">
        <f t="shared" si="2"/>
        <v>5.9999999999999991</v>
      </c>
      <c r="O16" s="68" t="s">
        <v>275</v>
      </c>
      <c r="P16" s="69">
        <f>TINV(0.05,E5)*F8*SQRT(2)</f>
        <v>196.87145194072775</v>
      </c>
    </row>
    <row r="17" spans="1:16" ht="15">
      <c r="A17" s="95" t="s">
        <v>36</v>
      </c>
      <c r="B17" s="86">
        <v>550</v>
      </c>
      <c r="C17" s="86">
        <v>791</v>
      </c>
      <c r="D17" s="70"/>
      <c r="E17" s="71"/>
      <c r="F17" s="71"/>
      <c r="G17" s="71"/>
      <c r="H17" s="71"/>
      <c r="I17" s="72">
        <f t="shared" si="0"/>
        <v>1341</v>
      </c>
      <c r="J17" s="73">
        <f t="shared" si="1"/>
        <v>670.5</v>
      </c>
      <c r="K17" s="56">
        <f t="shared" si="2"/>
        <v>120.5</v>
      </c>
      <c r="O17" s="68" t="s">
        <v>276</v>
      </c>
      <c r="P17" s="69">
        <f>TINV(0.01,E5)*F8*SQRT(2)</f>
        <v>264.87862558196292</v>
      </c>
    </row>
    <row r="18" spans="1:16" ht="15">
      <c r="A18" s="95" t="s">
        <v>43</v>
      </c>
      <c r="B18" s="86">
        <v>639</v>
      </c>
      <c r="C18" s="86">
        <v>622</v>
      </c>
      <c r="D18" s="70"/>
      <c r="E18" s="71"/>
      <c r="F18" s="71"/>
      <c r="G18" s="71"/>
      <c r="H18" s="71"/>
      <c r="I18" s="72">
        <f t="shared" si="0"/>
        <v>1261</v>
      </c>
      <c r="J18" s="73">
        <f t="shared" si="1"/>
        <v>630.5</v>
      </c>
      <c r="K18" s="56">
        <f t="shared" si="2"/>
        <v>8.4999999999999982</v>
      </c>
      <c r="O18" s="68" t="s">
        <v>277</v>
      </c>
      <c r="P18" s="69">
        <f>(G4-G5)/C3</f>
        <v>9245.4052419354848</v>
      </c>
    </row>
    <row r="19" spans="1:16" ht="15">
      <c r="A19" s="95" t="s">
        <v>54</v>
      </c>
      <c r="B19" s="86">
        <v>704</v>
      </c>
      <c r="C19" s="86">
        <v>660</v>
      </c>
      <c r="D19" s="70"/>
      <c r="E19" s="71"/>
      <c r="F19" s="71"/>
      <c r="G19" s="71"/>
      <c r="H19" s="71"/>
      <c r="I19" s="72">
        <f t="shared" si="0"/>
        <v>1364</v>
      </c>
      <c r="J19" s="73">
        <f t="shared" si="1"/>
        <v>682</v>
      </c>
      <c r="K19" s="56">
        <f t="shared" si="2"/>
        <v>21.999999999999996</v>
      </c>
      <c r="O19" s="68" t="s">
        <v>278</v>
      </c>
      <c r="P19" s="69">
        <f>P18+G5</f>
        <v>18563.182963709678</v>
      </c>
    </row>
    <row r="20" spans="1:16" ht="15">
      <c r="A20" s="95" t="s">
        <v>60</v>
      </c>
      <c r="B20" s="86">
        <v>725</v>
      </c>
      <c r="C20" s="86">
        <v>962</v>
      </c>
      <c r="D20" s="70"/>
      <c r="E20" s="71"/>
      <c r="F20" s="71"/>
      <c r="G20" s="71"/>
      <c r="H20" s="71"/>
      <c r="I20" s="72">
        <f t="shared" si="0"/>
        <v>1687</v>
      </c>
      <c r="J20" s="73">
        <f t="shared" si="1"/>
        <v>843.5</v>
      </c>
      <c r="K20" s="56">
        <f t="shared" si="2"/>
        <v>118.49999999999999</v>
      </c>
      <c r="O20" s="68" t="s">
        <v>279</v>
      </c>
      <c r="P20" s="69">
        <f>SQRT(P18)</f>
        <v>96.153030331526651</v>
      </c>
    </row>
    <row r="21" spans="1:16" ht="15">
      <c r="A21" s="95" t="s">
        <v>51</v>
      </c>
      <c r="B21" s="86">
        <v>625</v>
      </c>
      <c r="C21" s="86">
        <v>745</v>
      </c>
      <c r="D21" s="70"/>
      <c r="E21" s="71"/>
      <c r="F21" s="71"/>
      <c r="G21" s="71"/>
      <c r="H21" s="71"/>
      <c r="I21" s="72">
        <f t="shared" si="0"/>
        <v>1370</v>
      </c>
      <c r="J21" s="73">
        <f t="shared" si="1"/>
        <v>685</v>
      </c>
      <c r="K21" s="56">
        <f t="shared" si="2"/>
        <v>60</v>
      </c>
      <c r="O21" s="68" t="s">
        <v>280</v>
      </c>
      <c r="P21" s="69">
        <f>SQRT(P19)</f>
        <v>136.24677230565749</v>
      </c>
    </row>
    <row r="22" spans="1:16" ht="15">
      <c r="A22" s="83" t="s">
        <v>44</v>
      </c>
      <c r="B22" s="86">
        <v>643</v>
      </c>
      <c r="C22" s="86">
        <v>622</v>
      </c>
      <c r="D22" s="70"/>
      <c r="E22" s="71"/>
      <c r="F22" s="71"/>
      <c r="G22" s="71"/>
      <c r="H22" s="71"/>
      <c r="I22" s="72">
        <f t="shared" si="0"/>
        <v>1265</v>
      </c>
      <c r="J22" s="73">
        <f t="shared" si="1"/>
        <v>632.5</v>
      </c>
      <c r="K22" s="56">
        <f t="shared" si="2"/>
        <v>10.499999999999998</v>
      </c>
      <c r="O22" s="68" t="s">
        <v>281</v>
      </c>
      <c r="P22" s="69">
        <f>G5</f>
        <v>9317.7777217741932</v>
      </c>
    </row>
    <row r="23" spans="1:16" ht="15">
      <c r="A23" s="95" t="s">
        <v>35</v>
      </c>
      <c r="B23" s="86">
        <v>644</v>
      </c>
      <c r="C23" s="86">
        <v>721</v>
      </c>
      <c r="D23" s="70"/>
      <c r="E23" s="71"/>
      <c r="F23" s="71"/>
      <c r="G23" s="71"/>
      <c r="H23" s="71"/>
      <c r="I23" s="72">
        <f t="shared" si="0"/>
        <v>1365</v>
      </c>
      <c r="J23" s="73">
        <f t="shared" si="1"/>
        <v>682.5</v>
      </c>
      <c r="K23" s="56">
        <f t="shared" si="2"/>
        <v>38.5</v>
      </c>
      <c r="O23" s="68" t="s">
        <v>282</v>
      </c>
      <c r="P23" s="69">
        <f>SQRT(P22)</f>
        <v>96.528636796414943</v>
      </c>
    </row>
    <row r="24" spans="1:16" ht="15">
      <c r="A24" s="95" t="s">
        <v>39</v>
      </c>
      <c r="B24" s="86">
        <v>564</v>
      </c>
      <c r="C24" s="86">
        <v>849</v>
      </c>
      <c r="D24" s="70"/>
      <c r="E24" s="71"/>
      <c r="F24" s="71"/>
      <c r="G24" s="71"/>
      <c r="H24" s="71"/>
      <c r="I24" s="72">
        <f t="shared" si="0"/>
        <v>1413</v>
      </c>
      <c r="J24" s="73">
        <f t="shared" si="1"/>
        <v>706.5</v>
      </c>
      <c r="K24" s="56">
        <f t="shared" si="2"/>
        <v>142.5</v>
      </c>
      <c r="O24" s="68" t="s">
        <v>283</v>
      </c>
      <c r="P24" s="69">
        <f>P20/C5*100</f>
        <v>15.805300991955068</v>
      </c>
    </row>
    <row r="25" spans="1:16" ht="15">
      <c r="A25" s="95" t="s">
        <v>53</v>
      </c>
      <c r="B25" s="86">
        <v>436</v>
      </c>
      <c r="C25" s="86">
        <v>364</v>
      </c>
      <c r="D25" s="70"/>
      <c r="E25" s="71"/>
      <c r="F25" s="71"/>
      <c r="G25" s="71"/>
      <c r="H25" s="71"/>
      <c r="I25" s="72">
        <f t="shared" si="0"/>
        <v>800</v>
      </c>
      <c r="J25" s="73">
        <f t="shared" si="1"/>
        <v>400</v>
      </c>
      <c r="K25" s="56">
        <f t="shared" si="2"/>
        <v>36</v>
      </c>
      <c r="O25" s="68" t="s">
        <v>284</v>
      </c>
      <c r="P25" s="69">
        <f>P21/C5*100</f>
        <v>22.395770971008293</v>
      </c>
    </row>
    <row r="26" spans="1:16" ht="15">
      <c r="A26" s="95" t="s">
        <v>45</v>
      </c>
      <c r="B26" s="86">
        <v>565</v>
      </c>
      <c r="C26" s="86">
        <v>669</v>
      </c>
      <c r="D26" s="70"/>
      <c r="E26" s="71"/>
      <c r="F26" s="71"/>
      <c r="G26" s="71"/>
      <c r="H26" s="71"/>
      <c r="I26" s="72">
        <f t="shared" si="0"/>
        <v>1234</v>
      </c>
      <c r="J26" s="73">
        <f t="shared" si="1"/>
        <v>617</v>
      </c>
      <c r="K26" s="56">
        <f t="shared" si="2"/>
        <v>51.999999999999993</v>
      </c>
      <c r="O26" s="68" t="s">
        <v>285</v>
      </c>
      <c r="P26" s="69">
        <f>P23/C5*100</f>
        <v>15.867041877412499</v>
      </c>
    </row>
    <row r="27" spans="1:16" ht="15">
      <c r="A27" s="95" t="s">
        <v>57</v>
      </c>
      <c r="B27" s="86">
        <v>630</v>
      </c>
      <c r="C27" s="86">
        <v>791</v>
      </c>
      <c r="D27" s="70"/>
      <c r="E27" s="71"/>
      <c r="F27" s="71"/>
      <c r="G27" s="71"/>
      <c r="H27" s="71"/>
      <c r="I27" s="72">
        <f t="shared" si="0"/>
        <v>1421</v>
      </c>
      <c r="J27" s="73">
        <f t="shared" si="1"/>
        <v>710.5</v>
      </c>
      <c r="K27" s="56">
        <f t="shared" si="2"/>
        <v>80.499999999999986</v>
      </c>
      <c r="O27" s="68" t="s">
        <v>286</v>
      </c>
      <c r="P27" s="69">
        <f>P18/P19*100</f>
        <v>49.80506446556015</v>
      </c>
    </row>
    <row r="28" spans="1:16" ht="15">
      <c r="A28" s="95" t="s">
        <v>47</v>
      </c>
      <c r="B28" s="86">
        <v>327</v>
      </c>
      <c r="C28" s="86">
        <v>652</v>
      </c>
      <c r="D28" s="70"/>
      <c r="E28" s="71"/>
      <c r="F28" s="71"/>
      <c r="G28" s="71"/>
      <c r="H28" s="71"/>
      <c r="I28" s="72">
        <f t="shared" si="0"/>
        <v>979</v>
      </c>
      <c r="J28" s="73">
        <f t="shared" si="1"/>
        <v>489.5</v>
      </c>
      <c r="K28" s="56">
        <f t="shared" si="2"/>
        <v>162.5</v>
      </c>
      <c r="O28" s="68" t="s">
        <v>287</v>
      </c>
      <c r="P28" s="69">
        <f>P18/P21*2.06</f>
        <v>139.78705312490001</v>
      </c>
    </row>
    <row r="29" spans="1:16" ht="15">
      <c r="A29" s="95" t="s">
        <v>56</v>
      </c>
      <c r="B29" s="86">
        <v>515</v>
      </c>
      <c r="C29" s="86">
        <v>678</v>
      </c>
      <c r="D29" s="75"/>
      <c r="E29" s="71"/>
      <c r="F29" s="71"/>
      <c r="G29" s="71"/>
      <c r="H29" s="71"/>
      <c r="I29" s="72">
        <f t="shared" ref="I29:I44" si="3">SUM(B29:H29)</f>
        <v>1193</v>
      </c>
      <c r="J29" s="73">
        <f t="shared" si="1"/>
        <v>596.5</v>
      </c>
      <c r="K29" s="73">
        <f t="shared" si="2"/>
        <v>81.5</v>
      </c>
      <c r="O29" s="76" t="s">
        <v>288</v>
      </c>
      <c r="P29" s="77">
        <f>P28/C5*100</f>
        <v>22.977710029519972</v>
      </c>
    </row>
    <row r="30" spans="1:16" ht="15">
      <c r="A30" s="95" t="s">
        <v>42</v>
      </c>
      <c r="B30" s="86">
        <v>668</v>
      </c>
      <c r="C30" s="86">
        <v>673</v>
      </c>
      <c r="D30" s="75"/>
      <c r="E30" s="71"/>
      <c r="F30" s="71"/>
      <c r="G30" s="71"/>
      <c r="H30" s="71"/>
      <c r="I30" s="72">
        <f t="shared" si="3"/>
        <v>1341</v>
      </c>
      <c r="J30" s="73">
        <f t="shared" si="1"/>
        <v>670.5</v>
      </c>
      <c r="K30" s="73">
        <f t="shared" si="2"/>
        <v>2.5</v>
      </c>
    </row>
    <row r="31" spans="1:16" ht="15">
      <c r="A31" s="95" t="s">
        <v>26</v>
      </c>
      <c r="B31" s="86">
        <v>583</v>
      </c>
      <c r="C31" s="86">
        <v>604</v>
      </c>
      <c r="D31" s="75"/>
      <c r="E31" s="71"/>
      <c r="F31" s="71"/>
      <c r="G31" s="71"/>
      <c r="H31" s="71"/>
      <c r="I31" s="72">
        <f t="shared" si="3"/>
        <v>1187</v>
      </c>
      <c r="J31" s="73">
        <f t="shared" si="1"/>
        <v>593.5</v>
      </c>
      <c r="K31" s="73">
        <f t="shared" si="2"/>
        <v>10.499999999999998</v>
      </c>
    </row>
    <row r="32" spans="1:16" ht="15">
      <c r="A32" s="95" t="s">
        <v>52</v>
      </c>
      <c r="B32" s="86">
        <v>654</v>
      </c>
      <c r="C32" s="86">
        <v>607</v>
      </c>
      <c r="D32" s="75"/>
      <c r="E32" s="71"/>
      <c r="F32" s="71"/>
      <c r="G32" s="71"/>
      <c r="H32" s="71"/>
      <c r="I32" s="72">
        <f t="shared" si="3"/>
        <v>1261</v>
      </c>
      <c r="J32" s="73">
        <f t="shared" si="1"/>
        <v>630.5</v>
      </c>
      <c r="K32" s="73">
        <f t="shared" si="2"/>
        <v>23.499999999999996</v>
      </c>
    </row>
    <row r="33" spans="1:11" ht="15">
      <c r="A33" s="95" t="s">
        <v>62</v>
      </c>
      <c r="B33" s="86">
        <v>658</v>
      </c>
      <c r="C33" s="86">
        <v>923</v>
      </c>
      <c r="D33" s="75"/>
      <c r="E33" s="71"/>
      <c r="F33" s="71"/>
      <c r="G33" s="71"/>
      <c r="H33" s="71"/>
      <c r="I33" s="72">
        <f t="shared" si="3"/>
        <v>1581</v>
      </c>
      <c r="J33" s="73">
        <f t="shared" si="1"/>
        <v>790.5</v>
      </c>
      <c r="K33" s="73">
        <f t="shared" si="2"/>
        <v>132.5</v>
      </c>
    </row>
    <row r="34" spans="1:11" ht="15">
      <c r="A34" s="95" t="s">
        <v>27</v>
      </c>
      <c r="B34" s="86">
        <v>617</v>
      </c>
      <c r="C34" s="86">
        <v>810</v>
      </c>
      <c r="D34" s="75"/>
      <c r="E34" s="71"/>
      <c r="F34" s="71"/>
      <c r="G34" s="71"/>
      <c r="H34" s="71"/>
      <c r="I34" s="72">
        <f t="shared" si="3"/>
        <v>1427</v>
      </c>
      <c r="J34" s="73">
        <f t="shared" si="1"/>
        <v>713.5</v>
      </c>
      <c r="K34" s="73">
        <f t="shared" si="2"/>
        <v>96.499999999999986</v>
      </c>
    </row>
    <row r="35" spans="1:11" ht="15">
      <c r="A35" s="95" t="s">
        <v>37</v>
      </c>
      <c r="B35" s="86">
        <v>502</v>
      </c>
      <c r="C35" s="86">
        <v>442</v>
      </c>
      <c r="D35" s="75"/>
      <c r="E35" s="71"/>
      <c r="F35" s="71"/>
      <c r="G35" s="71"/>
      <c r="H35" s="71"/>
      <c r="I35" s="72">
        <f t="shared" si="3"/>
        <v>944</v>
      </c>
      <c r="J35" s="73">
        <f t="shared" si="1"/>
        <v>472</v>
      </c>
      <c r="K35" s="73">
        <f t="shared" si="2"/>
        <v>30</v>
      </c>
    </row>
    <row r="36" spans="1:11" ht="15">
      <c r="A36" s="95" t="s">
        <v>59</v>
      </c>
      <c r="B36" s="86">
        <v>265</v>
      </c>
      <c r="C36" s="86">
        <v>367</v>
      </c>
      <c r="D36" s="75"/>
      <c r="E36" s="71"/>
      <c r="F36" s="71"/>
      <c r="G36" s="71"/>
      <c r="H36" s="71"/>
      <c r="I36" s="72">
        <f t="shared" si="3"/>
        <v>632</v>
      </c>
      <c r="J36" s="73">
        <f t="shared" si="1"/>
        <v>316</v>
      </c>
      <c r="K36" s="73">
        <f t="shared" si="2"/>
        <v>50.999999999999993</v>
      </c>
    </row>
    <row r="37" spans="1:11" ht="15">
      <c r="A37" s="95" t="s">
        <v>48</v>
      </c>
      <c r="B37" s="86">
        <v>243</v>
      </c>
      <c r="C37" s="86">
        <v>667</v>
      </c>
      <c r="D37" s="78"/>
      <c r="E37" s="71"/>
      <c r="F37" s="71"/>
      <c r="G37" s="71"/>
      <c r="H37" s="71"/>
      <c r="I37" s="72">
        <f t="shared" si="3"/>
        <v>910</v>
      </c>
      <c r="J37" s="73">
        <f t="shared" si="1"/>
        <v>455</v>
      </c>
      <c r="K37" s="73">
        <f t="shared" si="2"/>
        <v>211.99999999999997</v>
      </c>
    </row>
    <row r="38" spans="1:11" ht="15">
      <c r="A38" s="95" t="s">
        <v>50</v>
      </c>
      <c r="B38" s="86">
        <v>643</v>
      </c>
      <c r="C38" s="86">
        <v>834</v>
      </c>
      <c r="D38" s="78"/>
      <c r="E38" s="71"/>
      <c r="F38" s="71"/>
      <c r="G38" s="71"/>
      <c r="H38" s="71"/>
      <c r="I38" s="72">
        <f t="shared" si="3"/>
        <v>1477</v>
      </c>
      <c r="J38" s="73">
        <f t="shared" si="1"/>
        <v>738.5</v>
      </c>
      <c r="K38" s="73">
        <f t="shared" si="2"/>
        <v>95.5</v>
      </c>
    </row>
    <row r="39" spans="1:11" ht="15">
      <c r="A39" s="95" t="s">
        <v>46</v>
      </c>
      <c r="B39" s="86">
        <v>582</v>
      </c>
      <c r="C39" s="86">
        <v>643</v>
      </c>
      <c r="D39" s="78"/>
      <c r="E39" s="71"/>
      <c r="F39" s="71"/>
      <c r="G39" s="71"/>
      <c r="H39" s="71"/>
      <c r="I39" s="72">
        <f t="shared" si="3"/>
        <v>1225</v>
      </c>
      <c r="J39" s="73">
        <f t="shared" si="1"/>
        <v>612.5</v>
      </c>
      <c r="K39" s="73">
        <f t="shared" si="2"/>
        <v>30.499999999999996</v>
      </c>
    </row>
    <row r="40" spans="1:11" ht="15">
      <c r="A40" s="95" t="s">
        <v>38</v>
      </c>
      <c r="B40" s="86">
        <v>508</v>
      </c>
      <c r="C40" s="86">
        <v>495</v>
      </c>
      <c r="D40" s="78"/>
      <c r="E40" s="71"/>
      <c r="F40" s="71"/>
      <c r="G40" s="71"/>
      <c r="H40" s="71"/>
      <c r="I40" s="72">
        <f t="shared" si="3"/>
        <v>1003</v>
      </c>
      <c r="J40" s="73">
        <f t="shared" si="1"/>
        <v>501.5</v>
      </c>
      <c r="K40" s="73">
        <f t="shared" si="2"/>
        <v>6.4999999999999991</v>
      </c>
    </row>
    <row r="41" spans="1:11" ht="15">
      <c r="A41" s="95" t="s">
        <v>49</v>
      </c>
      <c r="B41" s="86">
        <v>537</v>
      </c>
      <c r="C41" s="86">
        <v>646</v>
      </c>
      <c r="D41" s="78"/>
      <c r="E41" s="71"/>
      <c r="F41" s="71"/>
      <c r="G41" s="71"/>
      <c r="H41" s="71"/>
      <c r="I41" s="72">
        <f t="shared" si="3"/>
        <v>1183</v>
      </c>
      <c r="J41" s="73">
        <f t="shared" si="1"/>
        <v>591.5</v>
      </c>
      <c r="K41" s="73">
        <f t="shared" si="2"/>
        <v>54.499999999999993</v>
      </c>
    </row>
    <row r="42" spans="1:11" ht="15">
      <c r="A42" s="95" t="s">
        <v>34</v>
      </c>
      <c r="B42" s="86">
        <v>485</v>
      </c>
      <c r="C42" s="86">
        <v>467</v>
      </c>
      <c r="D42" s="78"/>
      <c r="E42" s="71"/>
      <c r="F42" s="71"/>
      <c r="G42" s="71"/>
      <c r="H42" s="71"/>
      <c r="I42" s="72">
        <f t="shared" si="3"/>
        <v>952</v>
      </c>
      <c r="J42" s="73">
        <f t="shared" si="1"/>
        <v>476</v>
      </c>
      <c r="K42" s="73">
        <f t="shared" si="2"/>
        <v>9</v>
      </c>
    </row>
    <row r="43" spans="1:11" ht="15">
      <c r="A43" s="95" t="s">
        <v>29</v>
      </c>
      <c r="B43" s="86">
        <v>624</v>
      </c>
      <c r="C43" s="86">
        <v>783</v>
      </c>
      <c r="D43" s="78"/>
      <c r="E43" s="71"/>
      <c r="F43" s="71"/>
      <c r="G43" s="71"/>
      <c r="H43" s="71"/>
      <c r="I43" s="72">
        <f t="shared" si="3"/>
        <v>1407</v>
      </c>
      <c r="J43" s="73">
        <f t="shared" si="1"/>
        <v>703.5</v>
      </c>
      <c r="K43" s="73">
        <f t="shared" si="2"/>
        <v>79.5</v>
      </c>
    </row>
    <row r="44" spans="1:11" ht="15">
      <c r="A44" s="95" t="s">
        <v>32</v>
      </c>
      <c r="B44" s="86">
        <v>754</v>
      </c>
      <c r="C44" s="86">
        <v>654</v>
      </c>
      <c r="D44" s="78"/>
      <c r="E44" s="71"/>
      <c r="F44" s="71"/>
      <c r="G44" s="71"/>
      <c r="H44" s="71"/>
      <c r="I44" s="72">
        <f t="shared" si="3"/>
        <v>1408</v>
      </c>
      <c r="J44" s="73">
        <f t="shared" si="1"/>
        <v>704</v>
      </c>
      <c r="K44" s="73">
        <f t="shared" si="2"/>
        <v>50</v>
      </c>
    </row>
    <row r="45" spans="1:11" ht="15">
      <c r="A45" s="74">
        <v>33</v>
      </c>
      <c r="B45" s="1"/>
      <c r="C45" s="78"/>
      <c r="D45" s="78"/>
      <c r="E45" s="71"/>
      <c r="F45" s="71"/>
      <c r="G45" s="71"/>
      <c r="H45" s="71"/>
      <c r="I45" s="72">
        <f t="shared" ref="I45:I73" si="4">SUM(B45:H45)</f>
        <v>0</v>
      </c>
      <c r="J45" s="73" t="e">
        <f t="shared" si="1"/>
        <v>#DIV/0!</v>
      </c>
      <c r="K45" s="73" t="e">
        <f t="shared" si="2"/>
        <v>#DIV/0!</v>
      </c>
    </row>
    <row r="46" spans="1:11" ht="15">
      <c r="A46" s="74">
        <v>34</v>
      </c>
      <c r="B46" s="1"/>
      <c r="C46" s="78"/>
      <c r="D46" s="78"/>
      <c r="E46" s="71"/>
      <c r="F46" s="71"/>
      <c r="G46" s="71"/>
      <c r="H46" s="71"/>
      <c r="I46" s="72">
        <f t="shared" si="4"/>
        <v>0</v>
      </c>
      <c r="J46" s="73" t="e">
        <f t="shared" si="1"/>
        <v>#DIV/0!</v>
      </c>
      <c r="K46" s="73" t="e">
        <f t="shared" si="2"/>
        <v>#DIV/0!</v>
      </c>
    </row>
    <row r="47" spans="1:11" ht="15">
      <c r="A47" s="74">
        <v>35</v>
      </c>
      <c r="B47" s="1"/>
      <c r="C47" s="78"/>
      <c r="D47" s="78"/>
      <c r="E47" s="71"/>
      <c r="F47" s="71"/>
      <c r="G47" s="71"/>
      <c r="H47" s="71"/>
      <c r="I47" s="72">
        <f t="shared" si="4"/>
        <v>0</v>
      </c>
      <c r="J47" s="73" t="e">
        <f t="shared" si="1"/>
        <v>#DIV/0!</v>
      </c>
      <c r="K47" s="73" t="e">
        <f t="shared" si="2"/>
        <v>#DIV/0!</v>
      </c>
    </row>
    <row r="48" spans="1:11" ht="15">
      <c r="A48" s="74">
        <v>36</v>
      </c>
      <c r="B48" s="1"/>
      <c r="C48" s="78"/>
      <c r="D48" s="78"/>
      <c r="E48" s="71"/>
      <c r="F48" s="71"/>
      <c r="G48" s="71"/>
      <c r="H48" s="71"/>
      <c r="I48" s="72">
        <f t="shared" si="4"/>
        <v>0</v>
      </c>
      <c r="J48" s="73" t="e">
        <f t="shared" si="1"/>
        <v>#DIV/0!</v>
      </c>
      <c r="K48" s="73" t="e">
        <f t="shared" si="2"/>
        <v>#DIV/0!</v>
      </c>
    </row>
    <row r="49" spans="1:11" ht="15">
      <c r="A49" s="74">
        <v>37</v>
      </c>
      <c r="B49" s="1"/>
      <c r="C49" s="78"/>
      <c r="D49" s="78"/>
      <c r="E49" s="71"/>
      <c r="F49" s="71"/>
      <c r="G49" s="71"/>
      <c r="H49" s="71"/>
      <c r="I49" s="72">
        <f t="shared" si="4"/>
        <v>0</v>
      </c>
      <c r="J49" s="73" t="e">
        <f t="shared" si="1"/>
        <v>#DIV/0!</v>
      </c>
      <c r="K49" s="73" t="e">
        <f t="shared" si="2"/>
        <v>#DIV/0!</v>
      </c>
    </row>
    <row r="50" spans="1:11" ht="15">
      <c r="A50" s="74">
        <v>38</v>
      </c>
      <c r="B50" s="1"/>
      <c r="C50" s="78"/>
      <c r="D50" s="78"/>
      <c r="E50" s="71"/>
      <c r="F50" s="71"/>
      <c r="G50" s="71"/>
      <c r="H50" s="71"/>
      <c r="I50" s="72">
        <f t="shared" si="4"/>
        <v>0</v>
      </c>
      <c r="J50" s="73" t="e">
        <f t="shared" si="1"/>
        <v>#DIV/0!</v>
      </c>
      <c r="K50" s="73" t="e">
        <f t="shared" si="2"/>
        <v>#DIV/0!</v>
      </c>
    </row>
    <row r="51" spans="1:11" ht="15">
      <c r="A51" s="74">
        <v>39</v>
      </c>
      <c r="B51" s="1"/>
      <c r="C51" s="78"/>
      <c r="D51" s="78"/>
      <c r="E51" s="71"/>
      <c r="F51" s="71"/>
      <c r="G51" s="71"/>
      <c r="H51" s="71"/>
      <c r="I51" s="72">
        <f t="shared" si="4"/>
        <v>0</v>
      </c>
      <c r="J51" s="73" t="e">
        <f t="shared" si="1"/>
        <v>#DIV/0!</v>
      </c>
      <c r="K51" s="73" t="e">
        <f t="shared" si="2"/>
        <v>#DIV/0!</v>
      </c>
    </row>
    <row r="52" spans="1:11" ht="15">
      <c r="A52" s="74">
        <v>40</v>
      </c>
      <c r="B52" s="1"/>
      <c r="C52" s="78"/>
      <c r="D52" s="78"/>
      <c r="E52" s="71"/>
      <c r="F52" s="71"/>
      <c r="G52" s="71"/>
      <c r="H52" s="71"/>
      <c r="I52" s="72">
        <f t="shared" si="4"/>
        <v>0</v>
      </c>
      <c r="J52" s="73" t="e">
        <f t="shared" si="1"/>
        <v>#DIV/0!</v>
      </c>
      <c r="K52" s="73" t="e">
        <f t="shared" si="2"/>
        <v>#DIV/0!</v>
      </c>
    </row>
    <row r="53" spans="1:11" ht="15">
      <c r="A53" s="74">
        <v>41</v>
      </c>
      <c r="B53" s="1"/>
      <c r="C53" s="78"/>
      <c r="D53" s="78"/>
      <c r="E53" s="71"/>
      <c r="F53" s="71"/>
      <c r="G53" s="71"/>
      <c r="H53" s="71"/>
      <c r="I53" s="72">
        <f t="shared" si="4"/>
        <v>0</v>
      </c>
      <c r="J53" s="73" t="e">
        <f t="shared" si="1"/>
        <v>#DIV/0!</v>
      </c>
      <c r="K53" s="73" t="e">
        <f t="shared" si="2"/>
        <v>#DIV/0!</v>
      </c>
    </row>
    <row r="54" spans="1:11" ht="15">
      <c r="A54" s="74">
        <v>42</v>
      </c>
      <c r="B54" s="1"/>
      <c r="C54" s="78"/>
      <c r="D54" s="78"/>
      <c r="E54" s="71"/>
      <c r="F54" s="71"/>
      <c r="G54" s="71"/>
      <c r="H54" s="71"/>
      <c r="I54" s="72">
        <f t="shared" si="4"/>
        <v>0</v>
      </c>
      <c r="J54" s="73" t="e">
        <f t="shared" si="1"/>
        <v>#DIV/0!</v>
      </c>
      <c r="K54" s="73" t="e">
        <f t="shared" si="2"/>
        <v>#DIV/0!</v>
      </c>
    </row>
    <row r="55" spans="1:11" ht="15">
      <c r="A55" s="74">
        <v>43</v>
      </c>
      <c r="B55" s="1"/>
      <c r="C55" s="78"/>
      <c r="D55" s="78"/>
      <c r="E55" s="71"/>
      <c r="F55" s="71"/>
      <c r="G55" s="71"/>
      <c r="H55" s="71"/>
      <c r="I55" s="72">
        <f t="shared" si="4"/>
        <v>0</v>
      </c>
      <c r="J55" s="73" t="e">
        <f t="shared" si="1"/>
        <v>#DIV/0!</v>
      </c>
      <c r="K55" s="73" t="e">
        <f t="shared" si="2"/>
        <v>#DIV/0!</v>
      </c>
    </row>
    <row r="56" spans="1:11" ht="15">
      <c r="A56" s="74">
        <v>44</v>
      </c>
      <c r="B56" s="1"/>
      <c r="C56" s="78"/>
      <c r="D56" s="78"/>
      <c r="E56" s="71"/>
      <c r="F56" s="71"/>
      <c r="G56" s="71"/>
      <c r="H56" s="71"/>
      <c r="I56" s="72">
        <f t="shared" si="4"/>
        <v>0</v>
      </c>
      <c r="J56" s="73" t="e">
        <f t="shared" si="1"/>
        <v>#DIV/0!</v>
      </c>
      <c r="K56" s="73" t="e">
        <f t="shared" si="2"/>
        <v>#DIV/0!</v>
      </c>
    </row>
    <row r="57" spans="1:11" ht="15">
      <c r="A57" s="74">
        <v>45</v>
      </c>
      <c r="B57" s="79"/>
      <c r="C57" s="78"/>
      <c r="D57" s="78"/>
      <c r="E57" s="71"/>
      <c r="F57" s="71"/>
      <c r="G57" s="71"/>
      <c r="H57" s="71"/>
      <c r="I57" s="72">
        <f t="shared" si="4"/>
        <v>0</v>
      </c>
      <c r="J57" s="73" t="e">
        <f t="shared" si="1"/>
        <v>#DIV/0!</v>
      </c>
      <c r="K57" s="73" t="e">
        <f t="shared" si="2"/>
        <v>#DIV/0!</v>
      </c>
    </row>
    <row r="58" spans="1:11" ht="15">
      <c r="A58" s="74">
        <v>46</v>
      </c>
      <c r="B58" s="79"/>
      <c r="C58" s="78"/>
      <c r="D58" s="78"/>
      <c r="E58" s="71"/>
      <c r="F58" s="71"/>
      <c r="G58" s="71"/>
      <c r="H58" s="71"/>
      <c r="I58" s="72">
        <f t="shared" si="4"/>
        <v>0</v>
      </c>
      <c r="J58" s="73" t="e">
        <f t="shared" si="1"/>
        <v>#DIV/0!</v>
      </c>
      <c r="K58" s="73" t="e">
        <f t="shared" si="2"/>
        <v>#DIV/0!</v>
      </c>
    </row>
    <row r="59" spans="1:11" ht="15">
      <c r="A59" s="74">
        <v>47</v>
      </c>
      <c r="B59" s="79"/>
      <c r="C59" s="78"/>
      <c r="D59" s="78"/>
      <c r="E59" s="71"/>
      <c r="F59" s="71"/>
      <c r="G59" s="71"/>
      <c r="H59" s="71"/>
      <c r="I59" s="72">
        <f t="shared" si="4"/>
        <v>0</v>
      </c>
      <c r="J59" s="73" t="e">
        <f t="shared" si="1"/>
        <v>#DIV/0!</v>
      </c>
      <c r="K59" s="73" t="e">
        <f t="shared" si="2"/>
        <v>#DIV/0!</v>
      </c>
    </row>
    <row r="60" spans="1:11" ht="15">
      <c r="A60" s="74">
        <v>48</v>
      </c>
      <c r="B60" s="79"/>
      <c r="C60" s="78"/>
      <c r="D60" s="78"/>
      <c r="E60" s="71"/>
      <c r="F60" s="71"/>
      <c r="G60" s="71"/>
      <c r="H60" s="71"/>
      <c r="I60" s="72">
        <f t="shared" si="4"/>
        <v>0</v>
      </c>
      <c r="J60" s="73" t="e">
        <f t="shared" si="1"/>
        <v>#DIV/0!</v>
      </c>
      <c r="K60" s="73" t="e">
        <f t="shared" si="2"/>
        <v>#DIV/0!</v>
      </c>
    </row>
    <row r="61" spans="1:11" ht="15">
      <c r="A61" s="74">
        <v>49</v>
      </c>
      <c r="B61" s="78"/>
      <c r="C61" s="78"/>
      <c r="D61" s="78"/>
      <c r="E61" s="71"/>
      <c r="F61" s="71"/>
      <c r="G61" s="71"/>
      <c r="H61" s="71"/>
      <c r="I61" s="72">
        <f t="shared" si="4"/>
        <v>0</v>
      </c>
      <c r="J61" s="73" t="e">
        <f t="shared" si="1"/>
        <v>#DIV/0!</v>
      </c>
      <c r="K61" s="73" t="e">
        <f t="shared" si="2"/>
        <v>#DIV/0!</v>
      </c>
    </row>
    <row r="62" spans="1:11" ht="15">
      <c r="A62" s="74">
        <v>50</v>
      </c>
      <c r="B62" s="78"/>
      <c r="C62" s="78"/>
      <c r="D62" s="78"/>
      <c r="E62" s="71"/>
      <c r="F62" s="71"/>
      <c r="G62" s="71"/>
      <c r="H62" s="71"/>
      <c r="I62" s="72">
        <f t="shared" si="4"/>
        <v>0</v>
      </c>
      <c r="J62" s="73" t="e">
        <f t="shared" si="1"/>
        <v>#DIV/0!</v>
      </c>
      <c r="K62" s="73" t="e">
        <f t="shared" si="2"/>
        <v>#DIV/0!</v>
      </c>
    </row>
    <row r="63" spans="1:11" ht="15">
      <c r="A63" s="74">
        <v>51</v>
      </c>
      <c r="B63" s="78"/>
      <c r="C63" s="78"/>
      <c r="D63" s="78"/>
      <c r="E63" s="71"/>
      <c r="F63" s="71"/>
      <c r="G63" s="71"/>
      <c r="H63" s="71"/>
      <c r="I63" s="72">
        <f t="shared" si="4"/>
        <v>0</v>
      </c>
      <c r="J63" s="73" t="e">
        <f t="shared" si="1"/>
        <v>#DIV/0!</v>
      </c>
      <c r="K63" s="73" t="e">
        <f t="shared" si="2"/>
        <v>#DIV/0!</v>
      </c>
    </row>
    <row r="64" spans="1:11" ht="15">
      <c r="A64" s="74">
        <v>52</v>
      </c>
      <c r="B64" s="78"/>
      <c r="C64" s="78"/>
      <c r="D64" s="78"/>
      <c r="E64" s="71"/>
      <c r="F64" s="71"/>
      <c r="G64" s="71"/>
      <c r="H64" s="71"/>
      <c r="I64" s="72">
        <f t="shared" si="4"/>
        <v>0</v>
      </c>
      <c r="J64" s="73" t="e">
        <f t="shared" si="1"/>
        <v>#DIV/0!</v>
      </c>
      <c r="K64" s="73" t="e">
        <f t="shared" si="2"/>
        <v>#DIV/0!</v>
      </c>
    </row>
    <row r="65" spans="1:11" ht="15">
      <c r="A65" s="74">
        <v>53</v>
      </c>
      <c r="B65" s="78"/>
      <c r="C65" s="78"/>
      <c r="D65" s="78"/>
      <c r="E65" s="71"/>
      <c r="F65" s="71"/>
      <c r="G65" s="71"/>
      <c r="H65" s="71"/>
      <c r="I65" s="72">
        <f t="shared" si="4"/>
        <v>0</v>
      </c>
      <c r="J65" s="73" t="e">
        <f t="shared" si="1"/>
        <v>#DIV/0!</v>
      </c>
      <c r="K65" s="73" t="e">
        <f t="shared" si="2"/>
        <v>#DIV/0!</v>
      </c>
    </row>
    <row r="66" spans="1:11" ht="15">
      <c r="A66" s="74">
        <v>54</v>
      </c>
      <c r="B66" s="78"/>
      <c r="C66" s="78"/>
      <c r="D66" s="78"/>
      <c r="E66" s="71"/>
      <c r="F66" s="71"/>
      <c r="G66" s="71"/>
      <c r="H66" s="71"/>
      <c r="I66" s="72">
        <f t="shared" si="4"/>
        <v>0</v>
      </c>
      <c r="J66" s="73" t="e">
        <f t="shared" si="1"/>
        <v>#DIV/0!</v>
      </c>
      <c r="K66" s="73" t="e">
        <f t="shared" si="2"/>
        <v>#DIV/0!</v>
      </c>
    </row>
    <row r="67" spans="1:11" ht="15">
      <c r="A67" s="74">
        <v>55</v>
      </c>
      <c r="B67" s="78"/>
      <c r="C67" s="78"/>
      <c r="D67" s="78"/>
      <c r="E67" s="71"/>
      <c r="F67" s="71"/>
      <c r="G67" s="71"/>
      <c r="H67" s="71"/>
      <c r="I67" s="72">
        <f t="shared" si="4"/>
        <v>0</v>
      </c>
      <c r="J67" s="73" t="e">
        <f t="shared" si="1"/>
        <v>#DIV/0!</v>
      </c>
      <c r="K67" s="73" t="e">
        <f t="shared" si="2"/>
        <v>#DIV/0!</v>
      </c>
    </row>
    <row r="68" spans="1:11" ht="15">
      <c r="A68" s="74">
        <v>56</v>
      </c>
      <c r="B68" s="78"/>
      <c r="C68" s="78"/>
      <c r="D68" s="78"/>
      <c r="E68" s="71"/>
      <c r="F68" s="71"/>
      <c r="G68" s="71"/>
      <c r="H68" s="71"/>
      <c r="I68" s="72">
        <f t="shared" si="4"/>
        <v>0</v>
      </c>
      <c r="J68" s="73" t="e">
        <f t="shared" si="1"/>
        <v>#DIV/0!</v>
      </c>
      <c r="K68" s="73" t="e">
        <f t="shared" si="2"/>
        <v>#DIV/0!</v>
      </c>
    </row>
    <row r="69" spans="1:11" ht="15">
      <c r="A69" s="74">
        <v>57</v>
      </c>
      <c r="B69" s="78"/>
      <c r="C69" s="78"/>
      <c r="D69" s="78"/>
      <c r="E69" s="71"/>
      <c r="F69" s="71"/>
      <c r="G69" s="71"/>
      <c r="H69" s="71"/>
      <c r="I69" s="72">
        <f t="shared" si="4"/>
        <v>0</v>
      </c>
      <c r="J69" s="73" t="e">
        <f t="shared" si="1"/>
        <v>#DIV/0!</v>
      </c>
      <c r="K69" s="73" t="e">
        <f t="shared" si="2"/>
        <v>#DIV/0!</v>
      </c>
    </row>
    <row r="70" spans="1:11" ht="15">
      <c r="A70" s="74">
        <v>58</v>
      </c>
      <c r="B70" s="78"/>
      <c r="C70" s="78"/>
      <c r="D70" s="78"/>
      <c r="E70" s="71"/>
      <c r="F70" s="71"/>
      <c r="G70" s="71"/>
      <c r="H70" s="71"/>
      <c r="I70" s="72">
        <f t="shared" si="4"/>
        <v>0</v>
      </c>
      <c r="J70" s="73" t="e">
        <f t="shared" si="1"/>
        <v>#DIV/0!</v>
      </c>
      <c r="K70" s="73" t="e">
        <f t="shared" si="2"/>
        <v>#DIV/0!</v>
      </c>
    </row>
    <row r="71" spans="1:11" ht="15">
      <c r="A71" s="74">
        <v>59</v>
      </c>
      <c r="B71" s="78"/>
      <c r="C71" s="78"/>
      <c r="D71" s="78"/>
      <c r="E71" s="71"/>
      <c r="F71" s="71"/>
      <c r="G71" s="71"/>
      <c r="H71" s="71"/>
      <c r="I71" s="72">
        <f t="shared" si="4"/>
        <v>0</v>
      </c>
      <c r="J71" s="73" t="e">
        <f t="shared" si="1"/>
        <v>#DIV/0!</v>
      </c>
      <c r="K71" s="73" t="e">
        <f t="shared" si="2"/>
        <v>#DIV/0!</v>
      </c>
    </row>
    <row r="72" spans="1:11" ht="15">
      <c r="A72" s="74">
        <v>60</v>
      </c>
      <c r="B72" s="78"/>
      <c r="C72" s="78"/>
      <c r="D72" s="78"/>
      <c r="E72" s="71"/>
      <c r="F72" s="71"/>
      <c r="G72" s="71"/>
      <c r="H72" s="71"/>
      <c r="I72" s="72">
        <f t="shared" si="4"/>
        <v>0</v>
      </c>
      <c r="J72" s="73" t="e">
        <f t="shared" si="1"/>
        <v>#DIV/0!</v>
      </c>
      <c r="K72" s="73" t="e">
        <f t="shared" si="2"/>
        <v>#DIV/0!</v>
      </c>
    </row>
    <row r="73" spans="1:11" ht="15">
      <c r="A73" s="74">
        <v>61</v>
      </c>
      <c r="B73" s="78"/>
      <c r="C73" s="78"/>
      <c r="D73" s="78"/>
      <c r="E73" s="71"/>
      <c r="F73" s="71"/>
      <c r="G73" s="71"/>
      <c r="H73" s="71"/>
      <c r="I73" s="72">
        <f t="shared" si="4"/>
        <v>0</v>
      </c>
      <c r="J73" s="73" t="e">
        <f t="shared" si="1"/>
        <v>#DIV/0!</v>
      </c>
      <c r="K73" s="73" t="e">
        <f t="shared" si="2"/>
        <v>#DIV/0!</v>
      </c>
    </row>
    <row r="74" spans="1:11">
      <c r="A74" s="80" t="s">
        <v>289</v>
      </c>
      <c r="B74" s="81">
        <f>SUM(B13:B73)</f>
        <v>17817</v>
      </c>
      <c r="C74" s="81">
        <f>SUM(C13:C73)</f>
        <v>21118</v>
      </c>
      <c r="D74" s="81">
        <f>SUM(D13:D73)</f>
        <v>0</v>
      </c>
      <c r="E74" s="81">
        <f t="shared" ref="E74:I74" si="5">SUM(E13:E73)</f>
        <v>0</v>
      </c>
      <c r="F74" s="81">
        <f t="shared" si="5"/>
        <v>0</v>
      </c>
      <c r="G74" s="81">
        <f t="shared" si="5"/>
        <v>0</v>
      </c>
      <c r="H74" s="81">
        <f t="shared" si="5"/>
        <v>0</v>
      </c>
      <c r="I74" s="81">
        <f t="shared" si="5"/>
        <v>38935</v>
      </c>
      <c r="J74" s="62"/>
    </row>
    <row r="75" spans="1:11">
      <c r="B75" s="55">
        <f>AVERAGE(B13:B28)</f>
        <v>561.1875</v>
      </c>
      <c r="C75" s="55">
        <f>AVERAGE(C13:C28)</f>
        <v>676.5625</v>
      </c>
    </row>
    <row r="83" spans="1:5" ht="15">
      <c r="A83" s="82">
        <v>125.26</v>
      </c>
      <c r="B83" s="82">
        <v>46.39</v>
      </c>
      <c r="C83" s="43">
        <f>B83/A83*100</f>
        <v>37.034967268082383</v>
      </c>
      <c r="D83" s="82"/>
      <c r="E83" s="82"/>
    </row>
    <row r="84" spans="1:5" ht="15">
      <c r="A84" s="82">
        <v>113.99000000000001</v>
      </c>
      <c r="B84" s="82">
        <v>42.57</v>
      </c>
      <c r="C84" s="43">
        <f t="shared" ref="C84:C114" si="6">B84/A84*100</f>
        <v>37.345381173787175</v>
      </c>
      <c r="D84" s="82"/>
      <c r="E84" s="82"/>
    </row>
    <row r="85" spans="1:5" ht="15">
      <c r="A85" s="82">
        <v>85.42</v>
      </c>
      <c r="B85" s="82">
        <v>36.97</v>
      </c>
      <c r="C85" s="43">
        <f t="shared" si="6"/>
        <v>43.280262233668928</v>
      </c>
      <c r="D85" s="82"/>
      <c r="E85" s="82"/>
    </row>
    <row r="86" spans="1:5" ht="15">
      <c r="A86" s="82">
        <v>102.96</v>
      </c>
      <c r="B86" s="82">
        <v>36.86</v>
      </c>
      <c r="C86" s="43">
        <f t="shared" si="6"/>
        <v>35.800310800310804</v>
      </c>
      <c r="D86" s="82"/>
      <c r="E86" s="82"/>
    </row>
    <row r="87" spans="1:5" ht="15">
      <c r="A87" s="82">
        <v>98.96</v>
      </c>
      <c r="B87" s="82">
        <v>20.14</v>
      </c>
      <c r="C87" s="43">
        <f t="shared" si="6"/>
        <v>20.351657235246567</v>
      </c>
      <c r="D87" s="82"/>
      <c r="E87" s="82"/>
    </row>
    <row r="88" spans="1:5" ht="15">
      <c r="A88" s="82">
        <v>131.46</v>
      </c>
      <c r="B88" s="82">
        <v>53.62</v>
      </c>
      <c r="C88" s="43">
        <f t="shared" si="6"/>
        <v>40.788072417465379</v>
      </c>
      <c r="D88" s="82"/>
      <c r="E88" s="82"/>
    </row>
    <row r="89" spans="1:5" ht="15">
      <c r="A89" s="82">
        <v>107.49000000000001</v>
      </c>
      <c r="B89" s="82">
        <v>42.65</v>
      </c>
      <c r="C89" s="43">
        <f t="shared" si="6"/>
        <v>39.678109591589909</v>
      </c>
      <c r="D89" s="82"/>
      <c r="E89" s="82"/>
    </row>
    <row r="90" spans="1:5" ht="15">
      <c r="A90" s="82">
        <v>94.33</v>
      </c>
      <c r="B90" s="82">
        <v>39.58</v>
      </c>
      <c r="C90" s="43">
        <f t="shared" si="6"/>
        <v>41.959079826142265</v>
      </c>
      <c r="D90" s="82"/>
      <c r="E90" s="82"/>
    </row>
    <row r="91" spans="1:5" ht="15">
      <c r="A91" s="82">
        <v>78.680000000000007</v>
      </c>
      <c r="B91" s="82">
        <v>30.66</v>
      </c>
      <c r="C91" s="43">
        <f t="shared" si="6"/>
        <v>38.967971530249109</v>
      </c>
      <c r="D91" s="82"/>
      <c r="E91" s="82"/>
    </row>
    <row r="92" spans="1:5" ht="15">
      <c r="A92" s="82">
        <v>103.72</v>
      </c>
      <c r="B92" s="82">
        <v>37.32</v>
      </c>
      <c r="C92" s="43">
        <f t="shared" si="6"/>
        <v>35.98148862321635</v>
      </c>
      <c r="D92" s="82"/>
      <c r="E92" s="82"/>
    </row>
    <row r="93" spans="1:5" ht="15">
      <c r="A93" s="82">
        <v>117.17999999999999</v>
      </c>
      <c r="B93" s="82">
        <v>46.66</v>
      </c>
      <c r="C93" s="43">
        <f t="shared" si="6"/>
        <v>39.81908175456563</v>
      </c>
      <c r="D93" s="82"/>
      <c r="E93" s="82"/>
    </row>
    <row r="94" spans="1:5" ht="15">
      <c r="A94" s="82">
        <v>105</v>
      </c>
      <c r="B94" s="82">
        <v>35.14</v>
      </c>
      <c r="C94" s="43">
        <f t="shared" si="6"/>
        <v>33.466666666666669</v>
      </c>
      <c r="D94" s="82"/>
      <c r="E94" s="82"/>
    </row>
    <row r="95" spans="1:5" ht="15">
      <c r="A95" s="82">
        <v>117.1</v>
      </c>
      <c r="B95" s="82">
        <v>43.66</v>
      </c>
      <c r="C95" s="43">
        <f t="shared" si="6"/>
        <v>37.284372331340734</v>
      </c>
      <c r="D95" s="82"/>
      <c r="E95" s="82"/>
    </row>
    <row r="96" spans="1:5" ht="15">
      <c r="A96" s="82">
        <v>86.84</v>
      </c>
      <c r="B96" s="82">
        <v>30.18</v>
      </c>
      <c r="C96" s="43">
        <f t="shared" si="6"/>
        <v>34.753569783509903</v>
      </c>
      <c r="D96" s="82"/>
      <c r="E96" s="82"/>
    </row>
    <row r="97" spans="1:5" ht="15">
      <c r="A97" s="82">
        <v>97.49</v>
      </c>
      <c r="B97" s="82">
        <v>39.83</v>
      </c>
      <c r="C97" s="43">
        <f t="shared" si="6"/>
        <v>40.855472356139096</v>
      </c>
      <c r="D97" s="82"/>
      <c r="E97" s="82"/>
    </row>
    <row r="98" spans="1:5" ht="15">
      <c r="A98" s="82">
        <v>126.19</v>
      </c>
      <c r="B98" s="82">
        <v>44.46</v>
      </c>
      <c r="C98" s="43">
        <f t="shared" si="6"/>
        <v>35.232585783342579</v>
      </c>
      <c r="D98" s="82"/>
      <c r="E98" s="82"/>
    </row>
    <row r="99" spans="1:5" ht="15">
      <c r="A99" s="82">
        <v>103.38</v>
      </c>
      <c r="B99" s="82">
        <v>40.869999999999997</v>
      </c>
      <c r="C99" s="43">
        <f t="shared" si="6"/>
        <v>39.533758947572061</v>
      </c>
      <c r="D99" s="82"/>
      <c r="E99" s="82"/>
    </row>
    <row r="100" spans="1:5" ht="15">
      <c r="A100" s="82">
        <v>89.34</v>
      </c>
      <c r="B100" s="82">
        <v>34.5</v>
      </c>
      <c r="C100" s="43">
        <f t="shared" si="6"/>
        <v>38.616521155137676</v>
      </c>
      <c r="D100" s="82"/>
      <c r="E100" s="82"/>
    </row>
    <row r="101" spans="1:5" ht="15">
      <c r="A101" s="82">
        <v>104.86</v>
      </c>
      <c r="B101" s="82">
        <v>41.12</v>
      </c>
      <c r="C101" s="43">
        <f t="shared" si="6"/>
        <v>39.214190349036812</v>
      </c>
      <c r="D101" s="82"/>
      <c r="E101" s="82"/>
    </row>
    <row r="102" spans="1:5" ht="15">
      <c r="A102" s="82">
        <v>84.82</v>
      </c>
      <c r="B102" s="82">
        <v>33.299999999999997</v>
      </c>
      <c r="C102" s="43">
        <f t="shared" si="6"/>
        <v>39.259608582881391</v>
      </c>
      <c r="D102" s="82"/>
      <c r="E102" s="82"/>
    </row>
    <row r="103" spans="1:5" ht="15">
      <c r="A103" s="82">
        <v>101.80999999999999</v>
      </c>
      <c r="B103" s="82">
        <v>29.99</v>
      </c>
      <c r="C103" s="43">
        <f t="shared" si="6"/>
        <v>29.456831352519401</v>
      </c>
      <c r="D103" s="82"/>
      <c r="E103" s="82"/>
    </row>
    <row r="104" spans="1:5" ht="15">
      <c r="A104" s="82">
        <v>122.74</v>
      </c>
      <c r="B104" s="82">
        <v>44.15</v>
      </c>
      <c r="C104" s="43">
        <f t="shared" si="6"/>
        <v>35.970343816196838</v>
      </c>
      <c r="D104" s="82"/>
      <c r="E104" s="82"/>
    </row>
    <row r="105" spans="1:5" ht="15">
      <c r="A105" s="82">
        <v>92.31</v>
      </c>
      <c r="B105" s="82">
        <v>42.23</v>
      </c>
      <c r="C105" s="43">
        <f t="shared" si="6"/>
        <v>45.748022966092513</v>
      </c>
      <c r="D105" s="82"/>
      <c r="E105" s="82"/>
    </row>
    <row r="106" spans="1:5" ht="15">
      <c r="A106" s="82">
        <v>83.88</v>
      </c>
      <c r="B106" s="82">
        <v>38.22</v>
      </c>
      <c r="C106" s="43">
        <f t="shared" si="6"/>
        <v>45.565092989985693</v>
      </c>
      <c r="D106" s="82"/>
      <c r="E106" s="82"/>
    </row>
    <row r="107" spans="1:5" ht="15">
      <c r="A107" s="82">
        <v>87.22</v>
      </c>
      <c r="B107" s="82">
        <v>39.15</v>
      </c>
      <c r="C107" s="43">
        <f t="shared" si="6"/>
        <v>44.886493923412061</v>
      </c>
      <c r="D107" s="82"/>
      <c r="E107" s="82"/>
    </row>
    <row r="108" spans="1:5" ht="15">
      <c r="A108" s="82">
        <v>118.73</v>
      </c>
      <c r="B108" s="82">
        <v>41.2</v>
      </c>
      <c r="C108" s="43">
        <f t="shared" si="6"/>
        <v>34.700581150509564</v>
      </c>
      <c r="D108" s="82"/>
      <c r="E108" s="82"/>
    </row>
    <row r="109" spans="1:5" ht="15">
      <c r="A109" s="82">
        <v>96.72</v>
      </c>
      <c r="B109" s="82">
        <v>46.34</v>
      </c>
      <c r="C109" s="43">
        <f t="shared" si="6"/>
        <v>47.911497105045498</v>
      </c>
      <c r="D109" s="82"/>
      <c r="E109" s="82"/>
    </row>
    <row r="110" spans="1:5" ht="15">
      <c r="A110" s="82">
        <v>98.69</v>
      </c>
      <c r="B110" s="82">
        <v>34.950000000000003</v>
      </c>
      <c r="C110" s="43">
        <f t="shared" si="6"/>
        <v>35.413922383220189</v>
      </c>
      <c r="D110" s="82"/>
      <c r="E110" s="82"/>
    </row>
    <row r="111" spans="1:5" ht="15">
      <c r="A111" s="82">
        <v>103.47</v>
      </c>
      <c r="B111" s="82">
        <v>37.200000000000003</v>
      </c>
      <c r="C111" s="43">
        <f t="shared" si="6"/>
        <v>35.952449985503051</v>
      </c>
      <c r="D111" s="82"/>
      <c r="E111" s="82"/>
    </row>
    <row r="112" spans="1:5" ht="15">
      <c r="A112" s="82">
        <v>70.03</v>
      </c>
      <c r="B112" s="82">
        <v>28.57</v>
      </c>
      <c r="C112" s="43">
        <f t="shared" si="6"/>
        <v>40.796801370841067</v>
      </c>
      <c r="D112" s="82"/>
      <c r="E112" s="82"/>
    </row>
    <row r="113" spans="1:5" ht="15">
      <c r="A113" s="82">
        <v>84.85</v>
      </c>
      <c r="B113" s="82">
        <v>34.89</v>
      </c>
      <c r="C113" s="43">
        <f t="shared" si="6"/>
        <v>41.119622863877439</v>
      </c>
      <c r="D113" s="82"/>
      <c r="E113" s="82"/>
    </row>
    <row r="114" spans="1:5" ht="15">
      <c r="A114" s="82">
        <v>144.16999999999999</v>
      </c>
      <c r="B114" s="82">
        <v>47.96</v>
      </c>
      <c r="C114" s="43">
        <f t="shared" si="6"/>
        <v>33.2662828605119</v>
      </c>
      <c r="D114" s="82"/>
      <c r="E114" s="82"/>
    </row>
  </sheetData>
  <protectedRanges>
    <protectedRange sqref="H13:H73" name="values_3"/>
    <protectedRange sqref="E29:G73 F13:G28" name="values_1_1"/>
  </protectedRanges>
  <mergeCells count="3">
    <mergeCell ref="D8:E8"/>
    <mergeCell ref="D9:E9"/>
    <mergeCell ref="D10:E10"/>
  </mergeCells>
  <conditionalFormatting sqref="C25:C28">
    <cfRule type="colorScale" priority="1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13:D28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4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24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14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44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44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44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114"/>
  <sheetViews>
    <sheetView workbookViewId="0">
      <selection activeCell="L14" sqref="L14"/>
    </sheetView>
  </sheetViews>
  <sheetFormatPr defaultRowHeight="12.75"/>
  <cols>
    <col min="1" max="1" width="14.5703125" style="43" bestFit="1" customWidth="1"/>
    <col min="2" max="2" width="18.7109375" style="43" bestFit="1" customWidth="1"/>
    <col min="3" max="3" width="14.42578125" style="43" customWidth="1"/>
    <col min="4" max="5" width="11" style="43" customWidth="1"/>
    <col min="6" max="6" width="15" style="43" customWidth="1"/>
    <col min="7" max="7" width="11" style="43" customWidth="1"/>
    <col min="8" max="8" width="12.7109375" style="43" customWidth="1"/>
    <col min="9" max="9" width="12.85546875" style="43" customWidth="1"/>
    <col min="10" max="10" width="15" style="43" bestFit="1" customWidth="1"/>
    <col min="11" max="11" width="12.28515625" style="43" bestFit="1" customWidth="1"/>
    <col min="12" max="14" width="9.140625" style="43"/>
    <col min="15" max="15" width="15.28515625" style="43" customWidth="1"/>
    <col min="16" max="16" width="9.28515625" style="43" bestFit="1" customWidth="1"/>
    <col min="17" max="245" width="9.140625" style="43"/>
    <col min="246" max="246" width="15.42578125" style="43" customWidth="1"/>
    <col min="247" max="247" width="14.42578125" style="43" customWidth="1"/>
    <col min="248" max="249" width="11" style="43" customWidth="1"/>
    <col min="250" max="250" width="15" style="43" customWidth="1"/>
    <col min="251" max="251" width="11" style="43" customWidth="1"/>
    <col min="252" max="252" width="12.7109375" style="43" customWidth="1"/>
    <col min="253" max="253" width="12.85546875" style="43" customWidth="1"/>
    <col min="254" max="254" width="13.42578125" style="43" customWidth="1"/>
    <col min="255" max="258" width="9.140625" style="43"/>
    <col min="259" max="259" width="15.28515625" style="43" customWidth="1"/>
    <col min="260" max="260" width="9.28515625" style="43" bestFit="1" customWidth="1"/>
    <col min="261" max="261" width="9.140625" style="43"/>
    <col min="262" max="262" width="12.7109375" style="43" customWidth="1"/>
    <col min="263" max="501" width="9.140625" style="43"/>
    <col min="502" max="502" width="15.42578125" style="43" customWidth="1"/>
    <col min="503" max="503" width="14.42578125" style="43" customWidth="1"/>
    <col min="504" max="505" width="11" style="43" customWidth="1"/>
    <col min="506" max="506" width="15" style="43" customWidth="1"/>
    <col min="507" max="507" width="11" style="43" customWidth="1"/>
    <col min="508" max="508" width="12.7109375" style="43" customWidth="1"/>
    <col min="509" max="509" width="12.85546875" style="43" customWidth="1"/>
    <col min="510" max="510" width="13.42578125" style="43" customWidth="1"/>
    <col min="511" max="514" width="9.140625" style="43"/>
    <col min="515" max="515" width="15.28515625" style="43" customWidth="1"/>
    <col min="516" max="516" width="9.28515625" style="43" bestFit="1" customWidth="1"/>
    <col min="517" max="517" width="9.140625" style="43"/>
    <col min="518" max="518" width="12.7109375" style="43" customWidth="1"/>
    <col min="519" max="757" width="9.140625" style="43"/>
    <col min="758" max="758" width="15.42578125" style="43" customWidth="1"/>
    <col min="759" max="759" width="14.42578125" style="43" customWidth="1"/>
    <col min="760" max="761" width="11" style="43" customWidth="1"/>
    <col min="762" max="762" width="15" style="43" customWidth="1"/>
    <col min="763" max="763" width="11" style="43" customWidth="1"/>
    <col min="764" max="764" width="12.7109375" style="43" customWidth="1"/>
    <col min="765" max="765" width="12.85546875" style="43" customWidth="1"/>
    <col min="766" max="766" width="13.42578125" style="43" customWidth="1"/>
    <col min="767" max="770" width="9.140625" style="43"/>
    <col min="771" max="771" width="15.28515625" style="43" customWidth="1"/>
    <col min="772" max="772" width="9.28515625" style="43" bestFit="1" customWidth="1"/>
    <col min="773" max="773" width="9.140625" style="43"/>
    <col min="774" max="774" width="12.7109375" style="43" customWidth="1"/>
    <col min="775" max="1013" width="9.140625" style="43"/>
    <col min="1014" max="1014" width="15.42578125" style="43" customWidth="1"/>
    <col min="1015" max="1015" width="14.42578125" style="43" customWidth="1"/>
    <col min="1016" max="1017" width="11" style="43" customWidth="1"/>
    <col min="1018" max="1018" width="15" style="43" customWidth="1"/>
    <col min="1019" max="1019" width="11" style="43" customWidth="1"/>
    <col min="1020" max="1020" width="12.7109375" style="43" customWidth="1"/>
    <col min="1021" max="1021" width="12.85546875" style="43" customWidth="1"/>
    <col min="1022" max="1022" width="13.42578125" style="43" customWidth="1"/>
    <col min="1023" max="1026" width="9.140625" style="43"/>
    <col min="1027" max="1027" width="15.28515625" style="43" customWidth="1"/>
    <col min="1028" max="1028" width="9.28515625" style="43" bestFit="1" customWidth="1"/>
    <col min="1029" max="1029" width="9.140625" style="43"/>
    <col min="1030" max="1030" width="12.7109375" style="43" customWidth="1"/>
    <col min="1031" max="1269" width="9.140625" style="43"/>
    <col min="1270" max="1270" width="15.42578125" style="43" customWidth="1"/>
    <col min="1271" max="1271" width="14.42578125" style="43" customWidth="1"/>
    <col min="1272" max="1273" width="11" style="43" customWidth="1"/>
    <col min="1274" max="1274" width="15" style="43" customWidth="1"/>
    <col min="1275" max="1275" width="11" style="43" customWidth="1"/>
    <col min="1276" max="1276" width="12.7109375" style="43" customWidth="1"/>
    <col min="1277" max="1277" width="12.85546875" style="43" customWidth="1"/>
    <col min="1278" max="1278" width="13.42578125" style="43" customWidth="1"/>
    <col min="1279" max="1282" width="9.140625" style="43"/>
    <col min="1283" max="1283" width="15.28515625" style="43" customWidth="1"/>
    <col min="1284" max="1284" width="9.28515625" style="43" bestFit="1" customWidth="1"/>
    <col min="1285" max="1285" width="9.140625" style="43"/>
    <col min="1286" max="1286" width="12.7109375" style="43" customWidth="1"/>
    <col min="1287" max="1525" width="9.140625" style="43"/>
    <col min="1526" max="1526" width="15.42578125" style="43" customWidth="1"/>
    <col min="1527" max="1527" width="14.42578125" style="43" customWidth="1"/>
    <col min="1528" max="1529" width="11" style="43" customWidth="1"/>
    <col min="1530" max="1530" width="15" style="43" customWidth="1"/>
    <col min="1531" max="1531" width="11" style="43" customWidth="1"/>
    <col min="1532" max="1532" width="12.7109375" style="43" customWidth="1"/>
    <col min="1533" max="1533" width="12.85546875" style="43" customWidth="1"/>
    <col min="1534" max="1534" width="13.42578125" style="43" customWidth="1"/>
    <col min="1535" max="1538" width="9.140625" style="43"/>
    <col min="1539" max="1539" width="15.28515625" style="43" customWidth="1"/>
    <col min="1540" max="1540" width="9.28515625" style="43" bestFit="1" customWidth="1"/>
    <col min="1541" max="1541" width="9.140625" style="43"/>
    <col min="1542" max="1542" width="12.7109375" style="43" customWidth="1"/>
    <col min="1543" max="1781" width="9.140625" style="43"/>
    <col min="1782" max="1782" width="15.42578125" style="43" customWidth="1"/>
    <col min="1783" max="1783" width="14.42578125" style="43" customWidth="1"/>
    <col min="1784" max="1785" width="11" style="43" customWidth="1"/>
    <col min="1786" max="1786" width="15" style="43" customWidth="1"/>
    <col min="1787" max="1787" width="11" style="43" customWidth="1"/>
    <col min="1788" max="1788" width="12.7109375" style="43" customWidth="1"/>
    <col min="1789" max="1789" width="12.85546875" style="43" customWidth="1"/>
    <col min="1790" max="1790" width="13.42578125" style="43" customWidth="1"/>
    <col min="1791" max="1794" width="9.140625" style="43"/>
    <col min="1795" max="1795" width="15.28515625" style="43" customWidth="1"/>
    <col min="1796" max="1796" width="9.28515625" style="43" bestFit="1" customWidth="1"/>
    <col min="1797" max="1797" width="9.140625" style="43"/>
    <col min="1798" max="1798" width="12.7109375" style="43" customWidth="1"/>
    <col min="1799" max="2037" width="9.140625" style="43"/>
    <col min="2038" max="2038" width="15.42578125" style="43" customWidth="1"/>
    <col min="2039" max="2039" width="14.42578125" style="43" customWidth="1"/>
    <col min="2040" max="2041" width="11" style="43" customWidth="1"/>
    <col min="2042" max="2042" width="15" style="43" customWidth="1"/>
    <col min="2043" max="2043" width="11" style="43" customWidth="1"/>
    <col min="2044" max="2044" width="12.7109375" style="43" customWidth="1"/>
    <col min="2045" max="2045" width="12.85546875" style="43" customWidth="1"/>
    <col min="2046" max="2046" width="13.42578125" style="43" customWidth="1"/>
    <col min="2047" max="2050" width="9.140625" style="43"/>
    <col min="2051" max="2051" width="15.28515625" style="43" customWidth="1"/>
    <col min="2052" max="2052" width="9.28515625" style="43" bestFit="1" customWidth="1"/>
    <col min="2053" max="2053" width="9.140625" style="43"/>
    <col min="2054" max="2054" width="12.7109375" style="43" customWidth="1"/>
    <col min="2055" max="2293" width="9.140625" style="43"/>
    <col min="2294" max="2294" width="15.42578125" style="43" customWidth="1"/>
    <col min="2295" max="2295" width="14.42578125" style="43" customWidth="1"/>
    <col min="2296" max="2297" width="11" style="43" customWidth="1"/>
    <col min="2298" max="2298" width="15" style="43" customWidth="1"/>
    <col min="2299" max="2299" width="11" style="43" customWidth="1"/>
    <col min="2300" max="2300" width="12.7109375" style="43" customWidth="1"/>
    <col min="2301" max="2301" width="12.85546875" style="43" customWidth="1"/>
    <col min="2302" max="2302" width="13.42578125" style="43" customWidth="1"/>
    <col min="2303" max="2306" width="9.140625" style="43"/>
    <col min="2307" max="2307" width="15.28515625" style="43" customWidth="1"/>
    <col min="2308" max="2308" width="9.28515625" style="43" bestFit="1" customWidth="1"/>
    <col min="2309" max="2309" width="9.140625" style="43"/>
    <col min="2310" max="2310" width="12.7109375" style="43" customWidth="1"/>
    <col min="2311" max="2549" width="9.140625" style="43"/>
    <col min="2550" max="2550" width="15.42578125" style="43" customWidth="1"/>
    <col min="2551" max="2551" width="14.42578125" style="43" customWidth="1"/>
    <col min="2552" max="2553" width="11" style="43" customWidth="1"/>
    <col min="2554" max="2554" width="15" style="43" customWidth="1"/>
    <col min="2555" max="2555" width="11" style="43" customWidth="1"/>
    <col min="2556" max="2556" width="12.7109375" style="43" customWidth="1"/>
    <col min="2557" max="2557" width="12.85546875" style="43" customWidth="1"/>
    <col min="2558" max="2558" width="13.42578125" style="43" customWidth="1"/>
    <col min="2559" max="2562" width="9.140625" style="43"/>
    <col min="2563" max="2563" width="15.28515625" style="43" customWidth="1"/>
    <col min="2564" max="2564" width="9.28515625" style="43" bestFit="1" customWidth="1"/>
    <col min="2565" max="2565" width="9.140625" style="43"/>
    <col min="2566" max="2566" width="12.7109375" style="43" customWidth="1"/>
    <col min="2567" max="2805" width="9.140625" style="43"/>
    <col min="2806" max="2806" width="15.42578125" style="43" customWidth="1"/>
    <col min="2807" max="2807" width="14.42578125" style="43" customWidth="1"/>
    <col min="2808" max="2809" width="11" style="43" customWidth="1"/>
    <col min="2810" max="2810" width="15" style="43" customWidth="1"/>
    <col min="2811" max="2811" width="11" style="43" customWidth="1"/>
    <col min="2812" max="2812" width="12.7109375" style="43" customWidth="1"/>
    <col min="2813" max="2813" width="12.85546875" style="43" customWidth="1"/>
    <col min="2814" max="2814" width="13.42578125" style="43" customWidth="1"/>
    <col min="2815" max="2818" width="9.140625" style="43"/>
    <col min="2819" max="2819" width="15.28515625" style="43" customWidth="1"/>
    <col min="2820" max="2820" width="9.28515625" style="43" bestFit="1" customWidth="1"/>
    <col min="2821" max="2821" width="9.140625" style="43"/>
    <col min="2822" max="2822" width="12.7109375" style="43" customWidth="1"/>
    <col min="2823" max="3061" width="9.140625" style="43"/>
    <col min="3062" max="3062" width="15.42578125" style="43" customWidth="1"/>
    <col min="3063" max="3063" width="14.42578125" style="43" customWidth="1"/>
    <col min="3064" max="3065" width="11" style="43" customWidth="1"/>
    <col min="3066" max="3066" width="15" style="43" customWidth="1"/>
    <col min="3067" max="3067" width="11" style="43" customWidth="1"/>
    <col min="3068" max="3068" width="12.7109375" style="43" customWidth="1"/>
    <col min="3069" max="3069" width="12.85546875" style="43" customWidth="1"/>
    <col min="3070" max="3070" width="13.42578125" style="43" customWidth="1"/>
    <col min="3071" max="3074" width="9.140625" style="43"/>
    <col min="3075" max="3075" width="15.28515625" style="43" customWidth="1"/>
    <col min="3076" max="3076" width="9.28515625" style="43" bestFit="1" customWidth="1"/>
    <col min="3077" max="3077" width="9.140625" style="43"/>
    <col min="3078" max="3078" width="12.7109375" style="43" customWidth="1"/>
    <col min="3079" max="3317" width="9.140625" style="43"/>
    <col min="3318" max="3318" width="15.42578125" style="43" customWidth="1"/>
    <col min="3319" max="3319" width="14.42578125" style="43" customWidth="1"/>
    <col min="3320" max="3321" width="11" style="43" customWidth="1"/>
    <col min="3322" max="3322" width="15" style="43" customWidth="1"/>
    <col min="3323" max="3323" width="11" style="43" customWidth="1"/>
    <col min="3324" max="3324" width="12.7109375" style="43" customWidth="1"/>
    <col min="3325" max="3325" width="12.85546875" style="43" customWidth="1"/>
    <col min="3326" max="3326" width="13.42578125" style="43" customWidth="1"/>
    <col min="3327" max="3330" width="9.140625" style="43"/>
    <col min="3331" max="3331" width="15.28515625" style="43" customWidth="1"/>
    <col min="3332" max="3332" width="9.28515625" style="43" bestFit="1" customWidth="1"/>
    <col min="3333" max="3333" width="9.140625" style="43"/>
    <col min="3334" max="3334" width="12.7109375" style="43" customWidth="1"/>
    <col min="3335" max="3573" width="9.140625" style="43"/>
    <col min="3574" max="3574" width="15.42578125" style="43" customWidth="1"/>
    <col min="3575" max="3575" width="14.42578125" style="43" customWidth="1"/>
    <col min="3576" max="3577" width="11" style="43" customWidth="1"/>
    <col min="3578" max="3578" width="15" style="43" customWidth="1"/>
    <col min="3579" max="3579" width="11" style="43" customWidth="1"/>
    <col min="3580" max="3580" width="12.7109375" style="43" customWidth="1"/>
    <col min="3581" max="3581" width="12.85546875" style="43" customWidth="1"/>
    <col min="3582" max="3582" width="13.42578125" style="43" customWidth="1"/>
    <col min="3583" max="3586" width="9.140625" style="43"/>
    <col min="3587" max="3587" width="15.28515625" style="43" customWidth="1"/>
    <col min="3588" max="3588" width="9.28515625" style="43" bestFit="1" customWidth="1"/>
    <col min="3589" max="3589" width="9.140625" style="43"/>
    <col min="3590" max="3590" width="12.7109375" style="43" customWidth="1"/>
    <col min="3591" max="3829" width="9.140625" style="43"/>
    <col min="3830" max="3830" width="15.42578125" style="43" customWidth="1"/>
    <col min="3831" max="3831" width="14.42578125" style="43" customWidth="1"/>
    <col min="3832" max="3833" width="11" style="43" customWidth="1"/>
    <col min="3834" max="3834" width="15" style="43" customWidth="1"/>
    <col min="3835" max="3835" width="11" style="43" customWidth="1"/>
    <col min="3836" max="3836" width="12.7109375" style="43" customWidth="1"/>
    <col min="3837" max="3837" width="12.85546875" style="43" customWidth="1"/>
    <col min="3838" max="3838" width="13.42578125" style="43" customWidth="1"/>
    <col min="3839" max="3842" width="9.140625" style="43"/>
    <col min="3843" max="3843" width="15.28515625" style="43" customWidth="1"/>
    <col min="3844" max="3844" width="9.28515625" style="43" bestFit="1" customWidth="1"/>
    <col min="3845" max="3845" width="9.140625" style="43"/>
    <col min="3846" max="3846" width="12.7109375" style="43" customWidth="1"/>
    <col min="3847" max="4085" width="9.140625" style="43"/>
    <col min="4086" max="4086" width="15.42578125" style="43" customWidth="1"/>
    <col min="4087" max="4087" width="14.42578125" style="43" customWidth="1"/>
    <col min="4088" max="4089" width="11" style="43" customWidth="1"/>
    <col min="4090" max="4090" width="15" style="43" customWidth="1"/>
    <col min="4091" max="4091" width="11" style="43" customWidth="1"/>
    <col min="4092" max="4092" width="12.7109375" style="43" customWidth="1"/>
    <col min="4093" max="4093" width="12.85546875" style="43" customWidth="1"/>
    <col min="4094" max="4094" width="13.42578125" style="43" customWidth="1"/>
    <col min="4095" max="4098" width="9.140625" style="43"/>
    <col min="4099" max="4099" width="15.28515625" style="43" customWidth="1"/>
    <col min="4100" max="4100" width="9.28515625" style="43" bestFit="1" customWidth="1"/>
    <col min="4101" max="4101" width="9.140625" style="43"/>
    <col min="4102" max="4102" width="12.7109375" style="43" customWidth="1"/>
    <col min="4103" max="4341" width="9.140625" style="43"/>
    <col min="4342" max="4342" width="15.42578125" style="43" customWidth="1"/>
    <col min="4343" max="4343" width="14.42578125" style="43" customWidth="1"/>
    <col min="4344" max="4345" width="11" style="43" customWidth="1"/>
    <col min="4346" max="4346" width="15" style="43" customWidth="1"/>
    <col min="4347" max="4347" width="11" style="43" customWidth="1"/>
    <col min="4348" max="4348" width="12.7109375" style="43" customWidth="1"/>
    <col min="4349" max="4349" width="12.85546875" style="43" customWidth="1"/>
    <col min="4350" max="4350" width="13.42578125" style="43" customWidth="1"/>
    <col min="4351" max="4354" width="9.140625" style="43"/>
    <col min="4355" max="4355" width="15.28515625" style="43" customWidth="1"/>
    <col min="4356" max="4356" width="9.28515625" style="43" bestFit="1" customWidth="1"/>
    <col min="4357" max="4357" width="9.140625" style="43"/>
    <col min="4358" max="4358" width="12.7109375" style="43" customWidth="1"/>
    <col min="4359" max="4597" width="9.140625" style="43"/>
    <col min="4598" max="4598" width="15.42578125" style="43" customWidth="1"/>
    <col min="4599" max="4599" width="14.42578125" style="43" customWidth="1"/>
    <col min="4600" max="4601" width="11" style="43" customWidth="1"/>
    <col min="4602" max="4602" width="15" style="43" customWidth="1"/>
    <col min="4603" max="4603" width="11" style="43" customWidth="1"/>
    <col min="4604" max="4604" width="12.7109375" style="43" customWidth="1"/>
    <col min="4605" max="4605" width="12.85546875" style="43" customWidth="1"/>
    <col min="4606" max="4606" width="13.42578125" style="43" customWidth="1"/>
    <col min="4607" max="4610" width="9.140625" style="43"/>
    <col min="4611" max="4611" width="15.28515625" style="43" customWidth="1"/>
    <col min="4612" max="4612" width="9.28515625" style="43" bestFit="1" customWidth="1"/>
    <col min="4613" max="4613" width="9.140625" style="43"/>
    <col min="4614" max="4614" width="12.7109375" style="43" customWidth="1"/>
    <col min="4615" max="4853" width="9.140625" style="43"/>
    <col min="4854" max="4854" width="15.42578125" style="43" customWidth="1"/>
    <col min="4855" max="4855" width="14.42578125" style="43" customWidth="1"/>
    <col min="4856" max="4857" width="11" style="43" customWidth="1"/>
    <col min="4858" max="4858" width="15" style="43" customWidth="1"/>
    <col min="4859" max="4859" width="11" style="43" customWidth="1"/>
    <col min="4860" max="4860" width="12.7109375" style="43" customWidth="1"/>
    <col min="4861" max="4861" width="12.85546875" style="43" customWidth="1"/>
    <col min="4862" max="4862" width="13.42578125" style="43" customWidth="1"/>
    <col min="4863" max="4866" width="9.140625" style="43"/>
    <col min="4867" max="4867" width="15.28515625" style="43" customWidth="1"/>
    <col min="4868" max="4868" width="9.28515625" style="43" bestFit="1" customWidth="1"/>
    <col min="4869" max="4869" width="9.140625" style="43"/>
    <col min="4870" max="4870" width="12.7109375" style="43" customWidth="1"/>
    <col min="4871" max="5109" width="9.140625" style="43"/>
    <col min="5110" max="5110" width="15.42578125" style="43" customWidth="1"/>
    <col min="5111" max="5111" width="14.42578125" style="43" customWidth="1"/>
    <col min="5112" max="5113" width="11" style="43" customWidth="1"/>
    <col min="5114" max="5114" width="15" style="43" customWidth="1"/>
    <col min="5115" max="5115" width="11" style="43" customWidth="1"/>
    <col min="5116" max="5116" width="12.7109375" style="43" customWidth="1"/>
    <col min="5117" max="5117" width="12.85546875" style="43" customWidth="1"/>
    <col min="5118" max="5118" width="13.42578125" style="43" customWidth="1"/>
    <col min="5119" max="5122" width="9.140625" style="43"/>
    <col min="5123" max="5123" width="15.28515625" style="43" customWidth="1"/>
    <col min="5124" max="5124" width="9.28515625" style="43" bestFit="1" customWidth="1"/>
    <col min="5125" max="5125" width="9.140625" style="43"/>
    <col min="5126" max="5126" width="12.7109375" style="43" customWidth="1"/>
    <col min="5127" max="5365" width="9.140625" style="43"/>
    <col min="5366" max="5366" width="15.42578125" style="43" customWidth="1"/>
    <col min="5367" max="5367" width="14.42578125" style="43" customWidth="1"/>
    <col min="5368" max="5369" width="11" style="43" customWidth="1"/>
    <col min="5370" max="5370" width="15" style="43" customWidth="1"/>
    <col min="5371" max="5371" width="11" style="43" customWidth="1"/>
    <col min="5372" max="5372" width="12.7109375" style="43" customWidth="1"/>
    <col min="5373" max="5373" width="12.85546875" style="43" customWidth="1"/>
    <col min="5374" max="5374" width="13.42578125" style="43" customWidth="1"/>
    <col min="5375" max="5378" width="9.140625" style="43"/>
    <col min="5379" max="5379" width="15.28515625" style="43" customWidth="1"/>
    <col min="5380" max="5380" width="9.28515625" style="43" bestFit="1" customWidth="1"/>
    <col min="5381" max="5381" width="9.140625" style="43"/>
    <col min="5382" max="5382" width="12.7109375" style="43" customWidth="1"/>
    <col min="5383" max="5621" width="9.140625" style="43"/>
    <col min="5622" max="5622" width="15.42578125" style="43" customWidth="1"/>
    <col min="5623" max="5623" width="14.42578125" style="43" customWidth="1"/>
    <col min="5624" max="5625" width="11" style="43" customWidth="1"/>
    <col min="5626" max="5626" width="15" style="43" customWidth="1"/>
    <col min="5627" max="5627" width="11" style="43" customWidth="1"/>
    <col min="5628" max="5628" width="12.7109375" style="43" customWidth="1"/>
    <col min="5629" max="5629" width="12.85546875" style="43" customWidth="1"/>
    <col min="5630" max="5630" width="13.42578125" style="43" customWidth="1"/>
    <col min="5631" max="5634" width="9.140625" style="43"/>
    <col min="5635" max="5635" width="15.28515625" style="43" customWidth="1"/>
    <col min="5636" max="5636" width="9.28515625" style="43" bestFit="1" customWidth="1"/>
    <col min="5637" max="5637" width="9.140625" style="43"/>
    <col min="5638" max="5638" width="12.7109375" style="43" customWidth="1"/>
    <col min="5639" max="5877" width="9.140625" style="43"/>
    <col min="5878" max="5878" width="15.42578125" style="43" customWidth="1"/>
    <col min="5879" max="5879" width="14.42578125" style="43" customWidth="1"/>
    <col min="5880" max="5881" width="11" style="43" customWidth="1"/>
    <col min="5882" max="5882" width="15" style="43" customWidth="1"/>
    <col min="5883" max="5883" width="11" style="43" customWidth="1"/>
    <col min="5884" max="5884" width="12.7109375" style="43" customWidth="1"/>
    <col min="5885" max="5885" width="12.85546875" style="43" customWidth="1"/>
    <col min="5886" max="5886" width="13.42578125" style="43" customWidth="1"/>
    <col min="5887" max="5890" width="9.140625" style="43"/>
    <col min="5891" max="5891" width="15.28515625" style="43" customWidth="1"/>
    <col min="5892" max="5892" width="9.28515625" style="43" bestFit="1" customWidth="1"/>
    <col min="5893" max="5893" width="9.140625" style="43"/>
    <col min="5894" max="5894" width="12.7109375" style="43" customWidth="1"/>
    <col min="5895" max="6133" width="9.140625" style="43"/>
    <col min="6134" max="6134" width="15.42578125" style="43" customWidth="1"/>
    <col min="6135" max="6135" width="14.42578125" style="43" customWidth="1"/>
    <col min="6136" max="6137" width="11" style="43" customWidth="1"/>
    <col min="6138" max="6138" width="15" style="43" customWidth="1"/>
    <col min="6139" max="6139" width="11" style="43" customWidth="1"/>
    <col min="6140" max="6140" width="12.7109375" style="43" customWidth="1"/>
    <col min="6141" max="6141" width="12.85546875" style="43" customWidth="1"/>
    <col min="6142" max="6142" width="13.42578125" style="43" customWidth="1"/>
    <col min="6143" max="6146" width="9.140625" style="43"/>
    <col min="6147" max="6147" width="15.28515625" style="43" customWidth="1"/>
    <col min="6148" max="6148" width="9.28515625" style="43" bestFit="1" customWidth="1"/>
    <col min="6149" max="6149" width="9.140625" style="43"/>
    <col min="6150" max="6150" width="12.7109375" style="43" customWidth="1"/>
    <col min="6151" max="6389" width="9.140625" style="43"/>
    <col min="6390" max="6390" width="15.42578125" style="43" customWidth="1"/>
    <col min="6391" max="6391" width="14.42578125" style="43" customWidth="1"/>
    <col min="6392" max="6393" width="11" style="43" customWidth="1"/>
    <col min="6394" max="6394" width="15" style="43" customWidth="1"/>
    <col min="6395" max="6395" width="11" style="43" customWidth="1"/>
    <col min="6396" max="6396" width="12.7109375" style="43" customWidth="1"/>
    <col min="6397" max="6397" width="12.85546875" style="43" customWidth="1"/>
    <col min="6398" max="6398" width="13.42578125" style="43" customWidth="1"/>
    <col min="6399" max="6402" width="9.140625" style="43"/>
    <col min="6403" max="6403" width="15.28515625" style="43" customWidth="1"/>
    <col min="6404" max="6404" width="9.28515625" style="43" bestFit="1" customWidth="1"/>
    <col min="6405" max="6405" width="9.140625" style="43"/>
    <col min="6406" max="6406" width="12.7109375" style="43" customWidth="1"/>
    <col min="6407" max="6645" width="9.140625" style="43"/>
    <col min="6646" max="6646" width="15.42578125" style="43" customWidth="1"/>
    <col min="6647" max="6647" width="14.42578125" style="43" customWidth="1"/>
    <col min="6648" max="6649" width="11" style="43" customWidth="1"/>
    <col min="6650" max="6650" width="15" style="43" customWidth="1"/>
    <col min="6651" max="6651" width="11" style="43" customWidth="1"/>
    <col min="6652" max="6652" width="12.7109375" style="43" customWidth="1"/>
    <col min="6653" max="6653" width="12.85546875" style="43" customWidth="1"/>
    <col min="6654" max="6654" width="13.42578125" style="43" customWidth="1"/>
    <col min="6655" max="6658" width="9.140625" style="43"/>
    <col min="6659" max="6659" width="15.28515625" style="43" customWidth="1"/>
    <col min="6660" max="6660" width="9.28515625" style="43" bestFit="1" customWidth="1"/>
    <col min="6661" max="6661" width="9.140625" style="43"/>
    <col min="6662" max="6662" width="12.7109375" style="43" customWidth="1"/>
    <col min="6663" max="6901" width="9.140625" style="43"/>
    <col min="6902" max="6902" width="15.42578125" style="43" customWidth="1"/>
    <col min="6903" max="6903" width="14.42578125" style="43" customWidth="1"/>
    <col min="6904" max="6905" width="11" style="43" customWidth="1"/>
    <col min="6906" max="6906" width="15" style="43" customWidth="1"/>
    <col min="6907" max="6907" width="11" style="43" customWidth="1"/>
    <col min="6908" max="6908" width="12.7109375" style="43" customWidth="1"/>
    <col min="6909" max="6909" width="12.85546875" style="43" customWidth="1"/>
    <col min="6910" max="6910" width="13.42578125" style="43" customWidth="1"/>
    <col min="6911" max="6914" width="9.140625" style="43"/>
    <col min="6915" max="6915" width="15.28515625" style="43" customWidth="1"/>
    <col min="6916" max="6916" width="9.28515625" style="43" bestFit="1" customWidth="1"/>
    <col min="6917" max="6917" width="9.140625" style="43"/>
    <col min="6918" max="6918" width="12.7109375" style="43" customWidth="1"/>
    <col min="6919" max="7157" width="9.140625" style="43"/>
    <col min="7158" max="7158" width="15.42578125" style="43" customWidth="1"/>
    <col min="7159" max="7159" width="14.42578125" style="43" customWidth="1"/>
    <col min="7160" max="7161" width="11" style="43" customWidth="1"/>
    <col min="7162" max="7162" width="15" style="43" customWidth="1"/>
    <col min="7163" max="7163" width="11" style="43" customWidth="1"/>
    <col min="7164" max="7164" width="12.7109375" style="43" customWidth="1"/>
    <col min="7165" max="7165" width="12.85546875" style="43" customWidth="1"/>
    <col min="7166" max="7166" width="13.42578125" style="43" customWidth="1"/>
    <col min="7167" max="7170" width="9.140625" style="43"/>
    <col min="7171" max="7171" width="15.28515625" style="43" customWidth="1"/>
    <col min="7172" max="7172" width="9.28515625" style="43" bestFit="1" customWidth="1"/>
    <col min="7173" max="7173" width="9.140625" style="43"/>
    <col min="7174" max="7174" width="12.7109375" style="43" customWidth="1"/>
    <col min="7175" max="7413" width="9.140625" style="43"/>
    <col min="7414" max="7414" width="15.42578125" style="43" customWidth="1"/>
    <col min="7415" max="7415" width="14.42578125" style="43" customWidth="1"/>
    <col min="7416" max="7417" width="11" style="43" customWidth="1"/>
    <col min="7418" max="7418" width="15" style="43" customWidth="1"/>
    <col min="7419" max="7419" width="11" style="43" customWidth="1"/>
    <col min="7420" max="7420" width="12.7109375" style="43" customWidth="1"/>
    <col min="7421" max="7421" width="12.85546875" style="43" customWidth="1"/>
    <col min="7422" max="7422" width="13.42578125" style="43" customWidth="1"/>
    <col min="7423" max="7426" width="9.140625" style="43"/>
    <col min="7427" max="7427" width="15.28515625" style="43" customWidth="1"/>
    <col min="7428" max="7428" width="9.28515625" style="43" bestFit="1" customWidth="1"/>
    <col min="7429" max="7429" width="9.140625" style="43"/>
    <col min="7430" max="7430" width="12.7109375" style="43" customWidth="1"/>
    <col min="7431" max="7669" width="9.140625" style="43"/>
    <col min="7670" max="7670" width="15.42578125" style="43" customWidth="1"/>
    <col min="7671" max="7671" width="14.42578125" style="43" customWidth="1"/>
    <col min="7672" max="7673" width="11" style="43" customWidth="1"/>
    <col min="7674" max="7674" width="15" style="43" customWidth="1"/>
    <col min="7675" max="7675" width="11" style="43" customWidth="1"/>
    <col min="7676" max="7676" width="12.7109375" style="43" customWidth="1"/>
    <col min="7677" max="7677" width="12.85546875" style="43" customWidth="1"/>
    <col min="7678" max="7678" width="13.42578125" style="43" customWidth="1"/>
    <col min="7679" max="7682" width="9.140625" style="43"/>
    <col min="7683" max="7683" width="15.28515625" style="43" customWidth="1"/>
    <col min="7684" max="7684" width="9.28515625" style="43" bestFit="1" customWidth="1"/>
    <col min="7685" max="7685" width="9.140625" style="43"/>
    <col min="7686" max="7686" width="12.7109375" style="43" customWidth="1"/>
    <col min="7687" max="7925" width="9.140625" style="43"/>
    <col min="7926" max="7926" width="15.42578125" style="43" customWidth="1"/>
    <col min="7927" max="7927" width="14.42578125" style="43" customWidth="1"/>
    <col min="7928" max="7929" width="11" style="43" customWidth="1"/>
    <col min="7930" max="7930" width="15" style="43" customWidth="1"/>
    <col min="7931" max="7931" width="11" style="43" customWidth="1"/>
    <col min="7932" max="7932" width="12.7109375" style="43" customWidth="1"/>
    <col min="7933" max="7933" width="12.85546875" style="43" customWidth="1"/>
    <col min="7934" max="7934" width="13.42578125" style="43" customWidth="1"/>
    <col min="7935" max="7938" width="9.140625" style="43"/>
    <col min="7939" max="7939" width="15.28515625" style="43" customWidth="1"/>
    <col min="7940" max="7940" width="9.28515625" style="43" bestFit="1" customWidth="1"/>
    <col min="7941" max="7941" width="9.140625" style="43"/>
    <col min="7942" max="7942" width="12.7109375" style="43" customWidth="1"/>
    <col min="7943" max="8181" width="9.140625" style="43"/>
    <col min="8182" max="8182" width="15.42578125" style="43" customWidth="1"/>
    <col min="8183" max="8183" width="14.42578125" style="43" customWidth="1"/>
    <col min="8184" max="8185" width="11" style="43" customWidth="1"/>
    <col min="8186" max="8186" width="15" style="43" customWidth="1"/>
    <col min="8187" max="8187" width="11" style="43" customWidth="1"/>
    <col min="8188" max="8188" width="12.7109375" style="43" customWidth="1"/>
    <col min="8189" max="8189" width="12.85546875" style="43" customWidth="1"/>
    <col min="8190" max="8190" width="13.42578125" style="43" customWidth="1"/>
    <col min="8191" max="8194" width="9.140625" style="43"/>
    <col min="8195" max="8195" width="15.28515625" style="43" customWidth="1"/>
    <col min="8196" max="8196" width="9.28515625" style="43" bestFit="1" customWidth="1"/>
    <col min="8197" max="8197" width="9.140625" style="43"/>
    <col min="8198" max="8198" width="12.7109375" style="43" customWidth="1"/>
    <col min="8199" max="8437" width="9.140625" style="43"/>
    <col min="8438" max="8438" width="15.42578125" style="43" customWidth="1"/>
    <col min="8439" max="8439" width="14.42578125" style="43" customWidth="1"/>
    <col min="8440" max="8441" width="11" style="43" customWidth="1"/>
    <col min="8442" max="8442" width="15" style="43" customWidth="1"/>
    <col min="8443" max="8443" width="11" style="43" customWidth="1"/>
    <col min="8444" max="8444" width="12.7109375" style="43" customWidth="1"/>
    <col min="8445" max="8445" width="12.85546875" style="43" customWidth="1"/>
    <col min="8446" max="8446" width="13.42578125" style="43" customWidth="1"/>
    <col min="8447" max="8450" width="9.140625" style="43"/>
    <col min="8451" max="8451" width="15.28515625" style="43" customWidth="1"/>
    <col min="8452" max="8452" width="9.28515625" style="43" bestFit="1" customWidth="1"/>
    <col min="8453" max="8453" width="9.140625" style="43"/>
    <col min="8454" max="8454" width="12.7109375" style="43" customWidth="1"/>
    <col min="8455" max="8693" width="9.140625" style="43"/>
    <col min="8694" max="8694" width="15.42578125" style="43" customWidth="1"/>
    <col min="8695" max="8695" width="14.42578125" style="43" customWidth="1"/>
    <col min="8696" max="8697" width="11" style="43" customWidth="1"/>
    <col min="8698" max="8698" width="15" style="43" customWidth="1"/>
    <col min="8699" max="8699" width="11" style="43" customWidth="1"/>
    <col min="8700" max="8700" width="12.7109375" style="43" customWidth="1"/>
    <col min="8701" max="8701" width="12.85546875" style="43" customWidth="1"/>
    <col min="8702" max="8702" width="13.42578125" style="43" customWidth="1"/>
    <col min="8703" max="8706" width="9.140625" style="43"/>
    <col min="8707" max="8707" width="15.28515625" style="43" customWidth="1"/>
    <col min="8708" max="8708" width="9.28515625" style="43" bestFit="1" customWidth="1"/>
    <col min="8709" max="8709" width="9.140625" style="43"/>
    <col min="8710" max="8710" width="12.7109375" style="43" customWidth="1"/>
    <col min="8711" max="8949" width="9.140625" style="43"/>
    <col min="8950" max="8950" width="15.42578125" style="43" customWidth="1"/>
    <col min="8951" max="8951" width="14.42578125" style="43" customWidth="1"/>
    <col min="8952" max="8953" width="11" style="43" customWidth="1"/>
    <col min="8954" max="8954" width="15" style="43" customWidth="1"/>
    <col min="8955" max="8955" width="11" style="43" customWidth="1"/>
    <col min="8956" max="8956" width="12.7109375" style="43" customWidth="1"/>
    <col min="8957" max="8957" width="12.85546875" style="43" customWidth="1"/>
    <col min="8958" max="8958" width="13.42578125" style="43" customWidth="1"/>
    <col min="8959" max="8962" width="9.140625" style="43"/>
    <col min="8963" max="8963" width="15.28515625" style="43" customWidth="1"/>
    <col min="8964" max="8964" width="9.28515625" style="43" bestFit="1" customWidth="1"/>
    <col min="8965" max="8965" width="9.140625" style="43"/>
    <col min="8966" max="8966" width="12.7109375" style="43" customWidth="1"/>
    <col min="8967" max="9205" width="9.140625" style="43"/>
    <col min="9206" max="9206" width="15.42578125" style="43" customWidth="1"/>
    <col min="9207" max="9207" width="14.42578125" style="43" customWidth="1"/>
    <col min="9208" max="9209" width="11" style="43" customWidth="1"/>
    <col min="9210" max="9210" width="15" style="43" customWidth="1"/>
    <col min="9211" max="9211" width="11" style="43" customWidth="1"/>
    <col min="9212" max="9212" width="12.7109375" style="43" customWidth="1"/>
    <col min="9213" max="9213" width="12.85546875" style="43" customWidth="1"/>
    <col min="9214" max="9214" width="13.42578125" style="43" customWidth="1"/>
    <col min="9215" max="9218" width="9.140625" style="43"/>
    <col min="9219" max="9219" width="15.28515625" style="43" customWidth="1"/>
    <col min="9220" max="9220" width="9.28515625" style="43" bestFit="1" customWidth="1"/>
    <col min="9221" max="9221" width="9.140625" style="43"/>
    <col min="9222" max="9222" width="12.7109375" style="43" customWidth="1"/>
    <col min="9223" max="9461" width="9.140625" style="43"/>
    <col min="9462" max="9462" width="15.42578125" style="43" customWidth="1"/>
    <col min="9463" max="9463" width="14.42578125" style="43" customWidth="1"/>
    <col min="9464" max="9465" width="11" style="43" customWidth="1"/>
    <col min="9466" max="9466" width="15" style="43" customWidth="1"/>
    <col min="9467" max="9467" width="11" style="43" customWidth="1"/>
    <col min="9468" max="9468" width="12.7109375" style="43" customWidth="1"/>
    <col min="9469" max="9469" width="12.85546875" style="43" customWidth="1"/>
    <col min="9470" max="9470" width="13.42578125" style="43" customWidth="1"/>
    <col min="9471" max="9474" width="9.140625" style="43"/>
    <col min="9475" max="9475" width="15.28515625" style="43" customWidth="1"/>
    <col min="9476" max="9476" width="9.28515625" style="43" bestFit="1" customWidth="1"/>
    <col min="9477" max="9477" width="9.140625" style="43"/>
    <col min="9478" max="9478" width="12.7109375" style="43" customWidth="1"/>
    <col min="9479" max="9717" width="9.140625" style="43"/>
    <col min="9718" max="9718" width="15.42578125" style="43" customWidth="1"/>
    <col min="9719" max="9719" width="14.42578125" style="43" customWidth="1"/>
    <col min="9720" max="9721" width="11" style="43" customWidth="1"/>
    <col min="9722" max="9722" width="15" style="43" customWidth="1"/>
    <col min="9723" max="9723" width="11" style="43" customWidth="1"/>
    <col min="9724" max="9724" width="12.7109375" style="43" customWidth="1"/>
    <col min="9725" max="9725" width="12.85546875" style="43" customWidth="1"/>
    <col min="9726" max="9726" width="13.42578125" style="43" customWidth="1"/>
    <col min="9727" max="9730" width="9.140625" style="43"/>
    <col min="9731" max="9731" width="15.28515625" style="43" customWidth="1"/>
    <col min="9732" max="9732" width="9.28515625" style="43" bestFit="1" customWidth="1"/>
    <col min="9733" max="9733" width="9.140625" style="43"/>
    <col min="9734" max="9734" width="12.7109375" style="43" customWidth="1"/>
    <col min="9735" max="9973" width="9.140625" style="43"/>
    <col min="9974" max="9974" width="15.42578125" style="43" customWidth="1"/>
    <col min="9975" max="9975" width="14.42578125" style="43" customWidth="1"/>
    <col min="9976" max="9977" width="11" style="43" customWidth="1"/>
    <col min="9978" max="9978" width="15" style="43" customWidth="1"/>
    <col min="9979" max="9979" width="11" style="43" customWidth="1"/>
    <col min="9980" max="9980" width="12.7109375" style="43" customWidth="1"/>
    <col min="9981" max="9981" width="12.85546875" style="43" customWidth="1"/>
    <col min="9982" max="9982" width="13.42578125" style="43" customWidth="1"/>
    <col min="9983" max="9986" width="9.140625" style="43"/>
    <col min="9987" max="9987" width="15.28515625" style="43" customWidth="1"/>
    <col min="9988" max="9988" width="9.28515625" style="43" bestFit="1" customWidth="1"/>
    <col min="9989" max="9989" width="9.140625" style="43"/>
    <col min="9990" max="9990" width="12.7109375" style="43" customWidth="1"/>
    <col min="9991" max="10229" width="9.140625" style="43"/>
    <col min="10230" max="10230" width="15.42578125" style="43" customWidth="1"/>
    <col min="10231" max="10231" width="14.42578125" style="43" customWidth="1"/>
    <col min="10232" max="10233" width="11" style="43" customWidth="1"/>
    <col min="10234" max="10234" width="15" style="43" customWidth="1"/>
    <col min="10235" max="10235" width="11" style="43" customWidth="1"/>
    <col min="10236" max="10236" width="12.7109375" style="43" customWidth="1"/>
    <col min="10237" max="10237" width="12.85546875" style="43" customWidth="1"/>
    <col min="10238" max="10238" width="13.42578125" style="43" customWidth="1"/>
    <col min="10239" max="10242" width="9.140625" style="43"/>
    <col min="10243" max="10243" width="15.28515625" style="43" customWidth="1"/>
    <col min="10244" max="10244" width="9.28515625" style="43" bestFit="1" customWidth="1"/>
    <col min="10245" max="10245" width="9.140625" style="43"/>
    <col min="10246" max="10246" width="12.7109375" style="43" customWidth="1"/>
    <col min="10247" max="10485" width="9.140625" style="43"/>
    <col min="10486" max="10486" width="15.42578125" style="43" customWidth="1"/>
    <col min="10487" max="10487" width="14.42578125" style="43" customWidth="1"/>
    <col min="10488" max="10489" width="11" style="43" customWidth="1"/>
    <col min="10490" max="10490" width="15" style="43" customWidth="1"/>
    <col min="10491" max="10491" width="11" style="43" customWidth="1"/>
    <col min="10492" max="10492" width="12.7109375" style="43" customWidth="1"/>
    <col min="10493" max="10493" width="12.85546875" style="43" customWidth="1"/>
    <col min="10494" max="10494" width="13.42578125" style="43" customWidth="1"/>
    <col min="10495" max="10498" width="9.140625" style="43"/>
    <col min="10499" max="10499" width="15.28515625" style="43" customWidth="1"/>
    <col min="10500" max="10500" width="9.28515625" style="43" bestFit="1" customWidth="1"/>
    <col min="10501" max="10501" width="9.140625" style="43"/>
    <col min="10502" max="10502" width="12.7109375" style="43" customWidth="1"/>
    <col min="10503" max="10741" width="9.140625" style="43"/>
    <col min="10742" max="10742" width="15.42578125" style="43" customWidth="1"/>
    <col min="10743" max="10743" width="14.42578125" style="43" customWidth="1"/>
    <col min="10744" max="10745" width="11" style="43" customWidth="1"/>
    <col min="10746" max="10746" width="15" style="43" customWidth="1"/>
    <col min="10747" max="10747" width="11" style="43" customWidth="1"/>
    <col min="10748" max="10748" width="12.7109375" style="43" customWidth="1"/>
    <col min="10749" max="10749" width="12.85546875" style="43" customWidth="1"/>
    <col min="10750" max="10750" width="13.42578125" style="43" customWidth="1"/>
    <col min="10751" max="10754" width="9.140625" style="43"/>
    <col min="10755" max="10755" width="15.28515625" style="43" customWidth="1"/>
    <col min="10756" max="10756" width="9.28515625" style="43" bestFit="1" customWidth="1"/>
    <col min="10757" max="10757" width="9.140625" style="43"/>
    <col min="10758" max="10758" width="12.7109375" style="43" customWidth="1"/>
    <col min="10759" max="10997" width="9.140625" style="43"/>
    <col min="10998" max="10998" width="15.42578125" style="43" customWidth="1"/>
    <col min="10999" max="10999" width="14.42578125" style="43" customWidth="1"/>
    <col min="11000" max="11001" width="11" style="43" customWidth="1"/>
    <col min="11002" max="11002" width="15" style="43" customWidth="1"/>
    <col min="11003" max="11003" width="11" style="43" customWidth="1"/>
    <col min="11004" max="11004" width="12.7109375" style="43" customWidth="1"/>
    <col min="11005" max="11005" width="12.85546875" style="43" customWidth="1"/>
    <col min="11006" max="11006" width="13.42578125" style="43" customWidth="1"/>
    <col min="11007" max="11010" width="9.140625" style="43"/>
    <col min="11011" max="11011" width="15.28515625" style="43" customWidth="1"/>
    <col min="11012" max="11012" width="9.28515625" style="43" bestFit="1" customWidth="1"/>
    <col min="11013" max="11013" width="9.140625" style="43"/>
    <col min="11014" max="11014" width="12.7109375" style="43" customWidth="1"/>
    <col min="11015" max="11253" width="9.140625" style="43"/>
    <col min="11254" max="11254" width="15.42578125" style="43" customWidth="1"/>
    <col min="11255" max="11255" width="14.42578125" style="43" customWidth="1"/>
    <col min="11256" max="11257" width="11" style="43" customWidth="1"/>
    <col min="11258" max="11258" width="15" style="43" customWidth="1"/>
    <col min="11259" max="11259" width="11" style="43" customWidth="1"/>
    <col min="11260" max="11260" width="12.7109375" style="43" customWidth="1"/>
    <col min="11261" max="11261" width="12.85546875" style="43" customWidth="1"/>
    <col min="11262" max="11262" width="13.42578125" style="43" customWidth="1"/>
    <col min="11263" max="11266" width="9.140625" style="43"/>
    <col min="11267" max="11267" width="15.28515625" style="43" customWidth="1"/>
    <col min="11268" max="11268" width="9.28515625" style="43" bestFit="1" customWidth="1"/>
    <col min="11269" max="11269" width="9.140625" style="43"/>
    <col min="11270" max="11270" width="12.7109375" style="43" customWidth="1"/>
    <col min="11271" max="11509" width="9.140625" style="43"/>
    <col min="11510" max="11510" width="15.42578125" style="43" customWidth="1"/>
    <col min="11511" max="11511" width="14.42578125" style="43" customWidth="1"/>
    <col min="11512" max="11513" width="11" style="43" customWidth="1"/>
    <col min="11514" max="11514" width="15" style="43" customWidth="1"/>
    <col min="11515" max="11515" width="11" style="43" customWidth="1"/>
    <col min="11516" max="11516" width="12.7109375" style="43" customWidth="1"/>
    <col min="11517" max="11517" width="12.85546875" style="43" customWidth="1"/>
    <col min="11518" max="11518" width="13.42578125" style="43" customWidth="1"/>
    <col min="11519" max="11522" width="9.140625" style="43"/>
    <col min="11523" max="11523" width="15.28515625" style="43" customWidth="1"/>
    <col min="11524" max="11524" width="9.28515625" style="43" bestFit="1" customWidth="1"/>
    <col min="11525" max="11525" width="9.140625" style="43"/>
    <col min="11526" max="11526" width="12.7109375" style="43" customWidth="1"/>
    <col min="11527" max="11765" width="9.140625" style="43"/>
    <col min="11766" max="11766" width="15.42578125" style="43" customWidth="1"/>
    <col min="11767" max="11767" width="14.42578125" style="43" customWidth="1"/>
    <col min="11768" max="11769" width="11" style="43" customWidth="1"/>
    <col min="11770" max="11770" width="15" style="43" customWidth="1"/>
    <col min="11771" max="11771" width="11" style="43" customWidth="1"/>
    <col min="11772" max="11772" width="12.7109375" style="43" customWidth="1"/>
    <col min="11773" max="11773" width="12.85546875" style="43" customWidth="1"/>
    <col min="11774" max="11774" width="13.42578125" style="43" customWidth="1"/>
    <col min="11775" max="11778" width="9.140625" style="43"/>
    <col min="11779" max="11779" width="15.28515625" style="43" customWidth="1"/>
    <col min="11780" max="11780" width="9.28515625" style="43" bestFit="1" customWidth="1"/>
    <col min="11781" max="11781" width="9.140625" style="43"/>
    <col min="11782" max="11782" width="12.7109375" style="43" customWidth="1"/>
    <col min="11783" max="12021" width="9.140625" style="43"/>
    <col min="12022" max="12022" width="15.42578125" style="43" customWidth="1"/>
    <col min="12023" max="12023" width="14.42578125" style="43" customWidth="1"/>
    <col min="12024" max="12025" width="11" style="43" customWidth="1"/>
    <col min="12026" max="12026" width="15" style="43" customWidth="1"/>
    <col min="12027" max="12027" width="11" style="43" customWidth="1"/>
    <col min="12028" max="12028" width="12.7109375" style="43" customWidth="1"/>
    <col min="12029" max="12029" width="12.85546875" style="43" customWidth="1"/>
    <col min="12030" max="12030" width="13.42578125" style="43" customWidth="1"/>
    <col min="12031" max="12034" width="9.140625" style="43"/>
    <col min="12035" max="12035" width="15.28515625" style="43" customWidth="1"/>
    <col min="12036" max="12036" width="9.28515625" style="43" bestFit="1" customWidth="1"/>
    <col min="12037" max="12037" width="9.140625" style="43"/>
    <col min="12038" max="12038" width="12.7109375" style="43" customWidth="1"/>
    <col min="12039" max="12277" width="9.140625" style="43"/>
    <col min="12278" max="12278" width="15.42578125" style="43" customWidth="1"/>
    <col min="12279" max="12279" width="14.42578125" style="43" customWidth="1"/>
    <col min="12280" max="12281" width="11" style="43" customWidth="1"/>
    <col min="12282" max="12282" width="15" style="43" customWidth="1"/>
    <col min="12283" max="12283" width="11" style="43" customWidth="1"/>
    <col min="12284" max="12284" width="12.7109375" style="43" customWidth="1"/>
    <col min="12285" max="12285" width="12.85546875" style="43" customWidth="1"/>
    <col min="12286" max="12286" width="13.42578125" style="43" customWidth="1"/>
    <col min="12287" max="12290" width="9.140625" style="43"/>
    <col min="12291" max="12291" width="15.28515625" style="43" customWidth="1"/>
    <col min="12292" max="12292" width="9.28515625" style="43" bestFit="1" customWidth="1"/>
    <col min="12293" max="12293" width="9.140625" style="43"/>
    <col min="12294" max="12294" width="12.7109375" style="43" customWidth="1"/>
    <col min="12295" max="12533" width="9.140625" style="43"/>
    <col min="12534" max="12534" width="15.42578125" style="43" customWidth="1"/>
    <col min="12535" max="12535" width="14.42578125" style="43" customWidth="1"/>
    <col min="12536" max="12537" width="11" style="43" customWidth="1"/>
    <col min="12538" max="12538" width="15" style="43" customWidth="1"/>
    <col min="12539" max="12539" width="11" style="43" customWidth="1"/>
    <col min="12540" max="12540" width="12.7109375" style="43" customWidth="1"/>
    <col min="12541" max="12541" width="12.85546875" style="43" customWidth="1"/>
    <col min="12542" max="12542" width="13.42578125" style="43" customWidth="1"/>
    <col min="12543" max="12546" width="9.140625" style="43"/>
    <col min="12547" max="12547" width="15.28515625" style="43" customWidth="1"/>
    <col min="12548" max="12548" width="9.28515625" style="43" bestFit="1" customWidth="1"/>
    <col min="12549" max="12549" width="9.140625" style="43"/>
    <col min="12550" max="12550" width="12.7109375" style="43" customWidth="1"/>
    <col min="12551" max="12789" width="9.140625" style="43"/>
    <col min="12790" max="12790" width="15.42578125" style="43" customWidth="1"/>
    <col min="12791" max="12791" width="14.42578125" style="43" customWidth="1"/>
    <col min="12792" max="12793" width="11" style="43" customWidth="1"/>
    <col min="12794" max="12794" width="15" style="43" customWidth="1"/>
    <col min="12795" max="12795" width="11" style="43" customWidth="1"/>
    <col min="12796" max="12796" width="12.7109375" style="43" customWidth="1"/>
    <col min="12797" max="12797" width="12.85546875" style="43" customWidth="1"/>
    <col min="12798" max="12798" width="13.42578125" style="43" customWidth="1"/>
    <col min="12799" max="12802" width="9.140625" style="43"/>
    <col min="12803" max="12803" width="15.28515625" style="43" customWidth="1"/>
    <col min="12804" max="12804" width="9.28515625" style="43" bestFit="1" customWidth="1"/>
    <col min="12805" max="12805" width="9.140625" style="43"/>
    <col min="12806" max="12806" width="12.7109375" style="43" customWidth="1"/>
    <col min="12807" max="13045" width="9.140625" style="43"/>
    <col min="13046" max="13046" width="15.42578125" style="43" customWidth="1"/>
    <col min="13047" max="13047" width="14.42578125" style="43" customWidth="1"/>
    <col min="13048" max="13049" width="11" style="43" customWidth="1"/>
    <col min="13050" max="13050" width="15" style="43" customWidth="1"/>
    <col min="13051" max="13051" width="11" style="43" customWidth="1"/>
    <col min="13052" max="13052" width="12.7109375" style="43" customWidth="1"/>
    <col min="13053" max="13053" width="12.85546875" style="43" customWidth="1"/>
    <col min="13054" max="13054" width="13.42578125" style="43" customWidth="1"/>
    <col min="13055" max="13058" width="9.140625" style="43"/>
    <col min="13059" max="13059" width="15.28515625" style="43" customWidth="1"/>
    <col min="13060" max="13060" width="9.28515625" style="43" bestFit="1" customWidth="1"/>
    <col min="13061" max="13061" width="9.140625" style="43"/>
    <col min="13062" max="13062" width="12.7109375" style="43" customWidth="1"/>
    <col min="13063" max="13301" width="9.140625" style="43"/>
    <col min="13302" max="13302" width="15.42578125" style="43" customWidth="1"/>
    <col min="13303" max="13303" width="14.42578125" style="43" customWidth="1"/>
    <col min="13304" max="13305" width="11" style="43" customWidth="1"/>
    <col min="13306" max="13306" width="15" style="43" customWidth="1"/>
    <col min="13307" max="13307" width="11" style="43" customWidth="1"/>
    <col min="13308" max="13308" width="12.7109375" style="43" customWidth="1"/>
    <col min="13309" max="13309" width="12.85546875" style="43" customWidth="1"/>
    <col min="13310" max="13310" width="13.42578125" style="43" customWidth="1"/>
    <col min="13311" max="13314" width="9.140625" style="43"/>
    <col min="13315" max="13315" width="15.28515625" style="43" customWidth="1"/>
    <col min="13316" max="13316" width="9.28515625" style="43" bestFit="1" customWidth="1"/>
    <col min="13317" max="13317" width="9.140625" style="43"/>
    <col min="13318" max="13318" width="12.7109375" style="43" customWidth="1"/>
    <col min="13319" max="13557" width="9.140625" style="43"/>
    <col min="13558" max="13558" width="15.42578125" style="43" customWidth="1"/>
    <col min="13559" max="13559" width="14.42578125" style="43" customWidth="1"/>
    <col min="13560" max="13561" width="11" style="43" customWidth="1"/>
    <col min="13562" max="13562" width="15" style="43" customWidth="1"/>
    <col min="13563" max="13563" width="11" style="43" customWidth="1"/>
    <col min="13564" max="13564" width="12.7109375" style="43" customWidth="1"/>
    <col min="13565" max="13565" width="12.85546875" style="43" customWidth="1"/>
    <col min="13566" max="13566" width="13.42578125" style="43" customWidth="1"/>
    <col min="13567" max="13570" width="9.140625" style="43"/>
    <col min="13571" max="13571" width="15.28515625" style="43" customWidth="1"/>
    <col min="13572" max="13572" width="9.28515625" style="43" bestFit="1" customWidth="1"/>
    <col min="13573" max="13573" width="9.140625" style="43"/>
    <col min="13574" max="13574" width="12.7109375" style="43" customWidth="1"/>
    <col min="13575" max="13813" width="9.140625" style="43"/>
    <col min="13814" max="13814" width="15.42578125" style="43" customWidth="1"/>
    <col min="13815" max="13815" width="14.42578125" style="43" customWidth="1"/>
    <col min="13816" max="13817" width="11" style="43" customWidth="1"/>
    <col min="13818" max="13818" width="15" style="43" customWidth="1"/>
    <col min="13819" max="13819" width="11" style="43" customWidth="1"/>
    <col min="13820" max="13820" width="12.7109375" style="43" customWidth="1"/>
    <col min="13821" max="13821" width="12.85546875" style="43" customWidth="1"/>
    <col min="13822" max="13822" width="13.42578125" style="43" customWidth="1"/>
    <col min="13823" max="13826" width="9.140625" style="43"/>
    <col min="13827" max="13827" width="15.28515625" style="43" customWidth="1"/>
    <col min="13828" max="13828" width="9.28515625" style="43" bestFit="1" customWidth="1"/>
    <col min="13829" max="13829" width="9.140625" style="43"/>
    <col min="13830" max="13830" width="12.7109375" style="43" customWidth="1"/>
    <col min="13831" max="14069" width="9.140625" style="43"/>
    <col min="14070" max="14070" width="15.42578125" style="43" customWidth="1"/>
    <col min="14071" max="14071" width="14.42578125" style="43" customWidth="1"/>
    <col min="14072" max="14073" width="11" style="43" customWidth="1"/>
    <col min="14074" max="14074" width="15" style="43" customWidth="1"/>
    <col min="14075" max="14075" width="11" style="43" customWidth="1"/>
    <col min="14076" max="14076" width="12.7109375" style="43" customWidth="1"/>
    <col min="14077" max="14077" width="12.85546875" style="43" customWidth="1"/>
    <col min="14078" max="14078" width="13.42578125" style="43" customWidth="1"/>
    <col min="14079" max="14082" width="9.140625" style="43"/>
    <col min="14083" max="14083" width="15.28515625" style="43" customWidth="1"/>
    <col min="14084" max="14084" width="9.28515625" style="43" bestFit="1" customWidth="1"/>
    <col min="14085" max="14085" width="9.140625" style="43"/>
    <col min="14086" max="14086" width="12.7109375" style="43" customWidth="1"/>
    <col min="14087" max="14325" width="9.140625" style="43"/>
    <col min="14326" max="14326" width="15.42578125" style="43" customWidth="1"/>
    <col min="14327" max="14327" width="14.42578125" style="43" customWidth="1"/>
    <col min="14328" max="14329" width="11" style="43" customWidth="1"/>
    <col min="14330" max="14330" width="15" style="43" customWidth="1"/>
    <col min="14331" max="14331" width="11" style="43" customWidth="1"/>
    <col min="14332" max="14332" width="12.7109375" style="43" customWidth="1"/>
    <col min="14333" max="14333" width="12.85546875" style="43" customWidth="1"/>
    <col min="14334" max="14334" width="13.42578125" style="43" customWidth="1"/>
    <col min="14335" max="14338" width="9.140625" style="43"/>
    <col min="14339" max="14339" width="15.28515625" style="43" customWidth="1"/>
    <col min="14340" max="14340" width="9.28515625" style="43" bestFit="1" customWidth="1"/>
    <col min="14341" max="14341" width="9.140625" style="43"/>
    <col min="14342" max="14342" width="12.7109375" style="43" customWidth="1"/>
    <col min="14343" max="14581" width="9.140625" style="43"/>
    <col min="14582" max="14582" width="15.42578125" style="43" customWidth="1"/>
    <col min="14583" max="14583" width="14.42578125" style="43" customWidth="1"/>
    <col min="14584" max="14585" width="11" style="43" customWidth="1"/>
    <col min="14586" max="14586" width="15" style="43" customWidth="1"/>
    <col min="14587" max="14587" width="11" style="43" customWidth="1"/>
    <col min="14588" max="14588" width="12.7109375" style="43" customWidth="1"/>
    <col min="14589" max="14589" width="12.85546875" style="43" customWidth="1"/>
    <col min="14590" max="14590" width="13.42578125" style="43" customWidth="1"/>
    <col min="14591" max="14594" width="9.140625" style="43"/>
    <col min="14595" max="14595" width="15.28515625" style="43" customWidth="1"/>
    <col min="14596" max="14596" width="9.28515625" style="43" bestFit="1" customWidth="1"/>
    <col min="14597" max="14597" width="9.140625" style="43"/>
    <col min="14598" max="14598" width="12.7109375" style="43" customWidth="1"/>
    <col min="14599" max="14837" width="9.140625" style="43"/>
    <col min="14838" max="14838" width="15.42578125" style="43" customWidth="1"/>
    <col min="14839" max="14839" width="14.42578125" style="43" customWidth="1"/>
    <col min="14840" max="14841" width="11" style="43" customWidth="1"/>
    <col min="14842" max="14842" width="15" style="43" customWidth="1"/>
    <col min="14843" max="14843" width="11" style="43" customWidth="1"/>
    <col min="14844" max="14844" width="12.7109375" style="43" customWidth="1"/>
    <col min="14845" max="14845" width="12.85546875" style="43" customWidth="1"/>
    <col min="14846" max="14846" width="13.42578125" style="43" customWidth="1"/>
    <col min="14847" max="14850" width="9.140625" style="43"/>
    <col min="14851" max="14851" width="15.28515625" style="43" customWidth="1"/>
    <col min="14852" max="14852" width="9.28515625" style="43" bestFit="1" customWidth="1"/>
    <col min="14853" max="14853" width="9.140625" style="43"/>
    <col min="14854" max="14854" width="12.7109375" style="43" customWidth="1"/>
    <col min="14855" max="15093" width="9.140625" style="43"/>
    <col min="15094" max="15094" width="15.42578125" style="43" customWidth="1"/>
    <col min="15095" max="15095" width="14.42578125" style="43" customWidth="1"/>
    <col min="15096" max="15097" width="11" style="43" customWidth="1"/>
    <col min="15098" max="15098" width="15" style="43" customWidth="1"/>
    <col min="15099" max="15099" width="11" style="43" customWidth="1"/>
    <col min="15100" max="15100" width="12.7109375" style="43" customWidth="1"/>
    <col min="15101" max="15101" width="12.85546875" style="43" customWidth="1"/>
    <col min="15102" max="15102" width="13.42578125" style="43" customWidth="1"/>
    <col min="15103" max="15106" width="9.140625" style="43"/>
    <col min="15107" max="15107" width="15.28515625" style="43" customWidth="1"/>
    <col min="15108" max="15108" width="9.28515625" style="43" bestFit="1" customWidth="1"/>
    <col min="15109" max="15109" width="9.140625" style="43"/>
    <col min="15110" max="15110" width="12.7109375" style="43" customWidth="1"/>
    <col min="15111" max="15349" width="9.140625" style="43"/>
    <col min="15350" max="15350" width="15.42578125" style="43" customWidth="1"/>
    <col min="15351" max="15351" width="14.42578125" style="43" customWidth="1"/>
    <col min="15352" max="15353" width="11" style="43" customWidth="1"/>
    <col min="15354" max="15354" width="15" style="43" customWidth="1"/>
    <col min="15355" max="15355" width="11" style="43" customWidth="1"/>
    <col min="15356" max="15356" width="12.7109375" style="43" customWidth="1"/>
    <col min="15357" max="15357" width="12.85546875" style="43" customWidth="1"/>
    <col min="15358" max="15358" width="13.42578125" style="43" customWidth="1"/>
    <col min="15359" max="15362" width="9.140625" style="43"/>
    <col min="15363" max="15363" width="15.28515625" style="43" customWidth="1"/>
    <col min="15364" max="15364" width="9.28515625" style="43" bestFit="1" customWidth="1"/>
    <col min="15365" max="15365" width="9.140625" style="43"/>
    <col min="15366" max="15366" width="12.7109375" style="43" customWidth="1"/>
    <col min="15367" max="15605" width="9.140625" style="43"/>
    <col min="15606" max="15606" width="15.42578125" style="43" customWidth="1"/>
    <col min="15607" max="15607" width="14.42578125" style="43" customWidth="1"/>
    <col min="15608" max="15609" width="11" style="43" customWidth="1"/>
    <col min="15610" max="15610" width="15" style="43" customWidth="1"/>
    <col min="15611" max="15611" width="11" style="43" customWidth="1"/>
    <col min="15612" max="15612" width="12.7109375" style="43" customWidth="1"/>
    <col min="15613" max="15613" width="12.85546875" style="43" customWidth="1"/>
    <col min="15614" max="15614" width="13.42578125" style="43" customWidth="1"/>
    <col min="15615" max="15618" width="9.140625" style="43"/>
    <col min="15619" max="15619" width="15.28515625" style="43" customWidth="1"/>
    <col min="15620" max="15620" width="9.28515625" style="43" bestFit="1" customWidth="1"/>
    <col min="15621" max="15621" width="9.140625" style="43"/>
    <col min="15622" max="15622" width="12.7109375" style="43" customWidth="1"/>
    <col min="15623" max="15861" width="9.140625" style="43"/>
    <col min="15862" max="15862" width="15.42578125" style="43" customWidth="1"/>
    <col min="15863" max="15863" width="14.42578125" style="43" customWidth="1"/>
    <col min="15864" max="15865" width="11" style="43" customWidth="1"/>
    <col min="15866" max="15866" width="15" style="43" customWidth="1"/>
    <col min="15867" max="15867" width="11" style="43" customWidth="1"/>
    <col min="15868" max="15868" width="12.7109375" style="43" customWidth="1"/>
    <col min="15869" max="15869" width="12.85546875" style="43" customWidth="1"/>
    <col min="15870" max="15870" width="13.42578125" style="43" customWidth="1"/>
    <col min="15871" max="15874" width="9.140625" style="43"/>
    <col min="15875" max="15875" width="15.28515625" style="43" customWidth="1"/>
    <col min="15876" max="15876" width="9.28515625" style="43" bestFit="1" customWidth="1"/>
    <col min="15877" max="15877" width="9.140625" style="43"/>
    <col min="15878" max="15878" width="12.7109375" style="43" customWidth="1"/>
    <col min="15879" max="16117" width="9.140625" style="43"/>
    <col min="16118" max="16118" width="15.42578125" style="43" customWidth="1"/>
    <col min="16119" max="16119" width="14.42578125" style="43" customWidth="1"/>
    <col min="16120" max="16121" width="11" style="43" customWidth="1"/>
    <col min="16122" max="16122" width="15" style="43" customWidth="1"/>
    <col min="16123" max="16123" width="11" style="43" customWidth="1"/>
    <col min="16124" max="16124" width="12.7109375" style="43" customWidth="1"/>
    <col min="16125" max="16125" width="12.85546875" style="43" customWidth="1"/>
    <col min="16126" max="16126" width="13.42578125" style="43" customWidth="1"/>
    <col min="16127" max="16130" width="9.140625" style="43"/>
    <col min="16131" max="16131" width="15.28515625" style="43" customWidth="1"/>
    <col min="16132" max="16132" width="9.28515625" style="43" bestFit="1" customWidth="1"/>
    <col min="16133" max="16133" width="9.140625" style="43"/>
    <col min="16134" max="16134" width="12.7109375" style="43" customWidth="1"/>
    <col min="16135" max="16384" width="9.140625" style="43"/>
  </cols>
  <sheetData>
    <row r="1" spans="1:16" ht="15.75">
      <c r="D1" s="44" t="s">
        <v>247</v>
      </c>
      <c r="E1" s="45"/>
      <c r="F1" s="45"/>
      <c r="G1" s="45"/>
      <c r="H1" s="45"/>
      <c r="I1" s="45"/>
      <c r="J1" s="45"/>
    </row>
    <row r="2" spans="1:16">
      <c r="B2" s="46" t="s">
        <v>248</v>
      </c>
      <c r="C2" s="47">
        <f>COUNT(B13:B73)</f>
        <v>27</v>
      </c>
      <c r="D2" s="48" t="s">
        <v>249</v>
      </c>
      <c r="E2" s="48" t="s">
        <v>250</v>
      </c>
      <c r="F2" s="48" t="s">
        <v>251</v>
      </c>
      <c r="G2" s="48" t="s">
        <v>252</v>
      </c>
      <c r="H2" s="48" t="s">
        <v>253</v>
      </c>
      <c r="I2" s="48" t="s">
        <v>254</v>
      </c>
      <c r="J2" s="48" t="s">
        <v>255</v>
      </c>
      <c r="K2" s="48" t="s">
        <v>256</v>
      </c>
      <c r="L2" s="49" t="s">
        <v>257</v>
      </c>
    </row>
    <row r="3" spans="1:16">
      <c r="B3" s="46" t="s">
        <v>258</v>
      </c>
      <c r="C3" s="47">
        <f>COUNT(B13:H13)</f>
        <v>2</v>
      </c>
      <c r="D3" s="50" t="s">
        <v>8</v>
      </c>
      <c r="E3" s="51">
        <f>C3-1</f>
        <v>1</v>
      </c>
      <c r="F3" s="51">
        <f>(SUMSQ(B74:H74)/C2)-C6</f>
        <v>63242.666666666046</v>
      </c>
      <c r="G3" s="51">
        <f>F3/E3</f>
        <v>63242.666666666046</v>
      </c>
      <c r="H3" s="51">
        <f>G3/G5</f>
        <v>15.751095216807975</v>
      </c>
      <c r="I3" s="52">
        <f>FINV(0.05,E3,E$5)</f>
        <v>4.2252011902395612</v>
      </c>
      <c r="J3" s="53" t="str">
        <f>IF(H3&gt;K3,"**",IF(H3&gt;I3,"*","NS"))</f>
        <v>**</v>
      </c>
      <c r="K3" s="52">
        <f>FINV(0.01,E3,E$5)</f>
        <v>7.7212544027842931</v>
      </c>
      <c r="L3" s="43">
        <f>FDIST(H3,E3,E$5)</f>
        <v>5.0715378889969436E-4</v>
      </c>
    </row>
    <row r="4" spans="1:16">
      <c r="B4" s="46" t="s">
        <v>259</v>
      </c>
      <c r="C4" s="54">
        <f>I74</f>
        <v>27252</v>
      </c>
      <c r="D4" s="50" t="s">
        <v>242</v>
      </c>
      <c r="E4" s="51">
        <f>C2-1</f>
        <v>26</v>
      </c>
      <c r="F4" s="51">
        <f>(SUMSQ(I13:I73)/C3)-C6</f>
        <v>497940</v>
      </c>
      <c r="G4" s="51">
        <f>F4/E4</f>
        <v>19151.538461538461</v>
      </c>
      <c r="H4" s="51">
        <f>G4/G5</f>
        <v>4.7698448176767068</v>
      </c>
      <c r="I4" s="52">
        <f>FINV(0.05,E4,E$5)</f>
        <v>1.9292126745421512</v>
      </c>
      <c r="J4" s="53" t="str">
        <f>IF(H4&gt;K4,"**",IF(H4&gt;I4,"*","NS"))</f>
        <v>**</v>
      </c>
      <c r="K4" s="52">
        <f>FINV(0.01,E4,E$5)</f>
        <v>2.553559976890206</v>
      </c>
      <c r="L4" s="55">
        <f>FDIST(H4,E4,E$5)</f>
        <v>8.1707189615841836E-5</v>
      </c>
    </row>
    <row r="5" spans="1:16">
      <c r="B5" s="46" t="s">
        <v>260</v>
      </c>
      <c r="C5" s="54">
        <f>I74/(C2*C3)</f>
        <v>504.66666666666669</v>
      </c>
      <c r="D5" s="50" t="s">
        <v>261</v>
      </c>
      <c r="E5" s="51">
        <f>E4*E3</f>
        <v>26</v>
      </c>
      <c r="F5" s="51">
        <f>F6-F4-F3</f>
        <v>104393.33333333395</v>
      </c>
      <c r="G5" s="52">
        <f>F5/E5</f>
        <v>4015.1282051282292</v>
      </c>
      <c r="H5" s="51"/>
      <c r="I5" s="51"/>
      <c r="J5" s="53"/>
    </row>
    <row r="6" spans="1:16">
      <c r="B6" s="46" t="s">
        <v>262</v>
      </c>
      <c r="C6" s="54">
        <f>POWER(I74,2)/(C2*C3)</f>
        <v>13753176</v>
      </c>
      <c r="D6" s="48" t="s">
        <v>263</v>
      </c>
      <c r="E6" s="56">
        <f>C2*C3-1</f>
        <v>53</v>
      </c>
      <c r="F6" s="56">
        <f>SUMSQ(B13:H73)-C6</f>
        <v>665576</v>
      </c>
      <c r="G6" s="56"/>
      <c r="H6" s="56"/>
      <c r="I6" s="56"/>
      <c r="J6" s="53"/>
    </row>
    <row r="7" spans="1:16" s="57" customFormat="1">
      <c r="C7" s="58"/>
      <c r="D7" s="59" t="s">
        <v>264</v>
      </c>
      <c r="E7" s="60"/>
      <c r="F7" s="60">
        <f>SQRT(G5)</f>
        <v>63.365039297141045</v>
      </c>
      <c r="G7" s="61"/>
      <c r="H7" s="61"/>
      <c r="I7" s="61"/>
    </row>
    <row r="8" spans="1:16">
      <c r="D8" s="139" t="s">
        <v>265</v>
      </c>
      <c r="E8" s="139"/>
      <c r="F8" s="62">
        <f>SQRT((G5)/C3)</f>
        <v>44.805848977160501</v>
      </c>
      <c r="I8" s="63"/>
    </row>
    <row r="9" spans="1:16">
      <c r="D9" s="139" t="s">
        <v>266</v>
      </c>
      <c r="E9" s="139"/>
      <c r="F9" s="62">
        <f>TINV(0.05,E5)*F8*SQRT(2)</f>
        <v>130.24870237845838</v>
      </c>
      <c r="G9" s="43" t="s">
        <v>267</v>
      </c>
      <c r="H9" s="62">
        <f>TINV(0.01,E5)*F8*SQRT(2)</f>
        <v>176.07335497340233</v>
      </c>
    </row>
    <row r="10" spans="1:16">
      <c r="D10" s="139" t="s">
        <v>268</v>
      </c>
      <c r="E10" s="139"/>
      <c r="F10" s="62">
        <f>SQRT(G5)/C5*100</f>
        <v>12.555820204189111</v>
      </c>
    </row>
    <row r="11" spans="1:16">
      <c r="D11" s="53"/>
      <c r="E11" s="64"/>
      <c r="O11" s="65" t="s">
        <v>260</v>
      </c>
      <c r="P11" s="66">
        <f>C5</f>
        <v>504.66666666666669</v>
      </c>
    </row>
    <row r="12" spans="1:16">
      <c r="A12" s="67" t="s">
        <v>242</v>
      </c>
      <c r="B12" s="67" t="s">
        <v>64</v>
      </c>
      <c r="C12" s="67" t="s">
        <v>65</v>
      </c>
      <c r="D12" s="67" t="s">
        <v>269</v>
      </c>
      <c r="E12" s="67">
        <v>4</v>
      </c>
      <c r="F12" s="67">
        <v>5</v>
      </c>
      <c r="G12" s="67">
        <v>6</v>
      </c>
      <c r="H12" s="67">
        <v>8</v>
      </c>
      <c r="I12" s="67" t="s">
        <v>270</v>
      </c>
      <c r="J12" s="67" t="s">
        <v>260</v>
      </c>
      <c r="K12" s="67" t="s">
        <v>271</v>
      </c>
      <c r="O12" s="68" t="s">
        <v>264</v>
      </c>
      <c r="P12" s="69">
        <f>SQRT(G5)</f>
        <v>63.365039297141045</v>
      </c>
    </row>
    <row r="13" spans="1:16" ht="15">
      <c r="A13" s="96" t="s">
        <v>81</v>
      </c>
      <c r="B13" s="4">
        <v>423</v>
      </c>
      <c r="C13" s="4">
        <v>402</v>
      </c>
      <c r="E13" s="71"/>
      <c r="F13" s="71"/>
      <c r="G13" s="71"/>
      <c r="H13" s="71"/>
      <c r="I13" s="72">
        <f t="shared" ref="I13:I28" si="0">SUM(B13:H13)</f>
        <v>825</v>
      </c>
      <c r="J13" s="73">
        <f t="shared" ref="J13:J73" si="1">AVERAGE(B13:H13)</f>
        <v>412.5</v>
      </c>
      <c r="K13" s="56">
        <f t="shared" ref="K13:K39" si="2">STDEV(B13:C13)/SQRT(C$3)</f>
        <v>10.499999999999998</v>
      </c>
      <c r="O13" s="68" t="s">
        <v>272</v>
      </c>
      <c r="P13" s="69">
        <f>F7/C5*100</f>
        <v>12.555820204189111</v>
      </c>
    </row>
    <row r="14" spans="1:16" ht="15">
      <c r="A14" s="96" t="s">
        <v>82</v>
      </c>
      <c r="B14" s="4">
        <v>573</v>
      </c>
      <c r="C14" s="4">
        <v>504</v>
      </c>
      <c r="E14" s="71"/>
      <c r="F14" s="71"/>
      <c r="G14" s="71"/>
      <c r="H14" s="71"/>
      <c r="I14" s="72">
        <f t="shared" si="0"/>
        <v>1077</v>
      </c>
      <c r="J14" s="73">
        <f t="shared" si="1"/>
        <v>538.5</v>
      </c>
      <c r="K14" s="56">
        <f t="shared" si="2"/>
        <v>34.5</v>
      </c>
      <c r="O14" s="68" t="s">
        <v>273</v>
      </c>
      <c r="P14" s="69">
        <f>F7/SQRT(C3)</f>
        <v>44.805848977160494</v>
      </c>
    </row>
    <row r="15" spans="1:16" ht="15">
      <c r="A15" s="96" t="s">
        <v>83</v>
      </c>
      <c r="B15" s="4">
        <v>623</v>
      </c>
      <c r="C15" s="4">
        <v>592</v>
      </c>
      <c r="E15" s="71"/>
      <c r="F15" s="71"/>
      <c r="G15" s="71"/>
      <c r="H15" s="71"/>
      <c r="I15" s="72">
        <f t="shared" si="0"/>
        <v>1215</v>
      </c>
      <c r="J15" s="73">
        <f t="shared" si="1"/>
        <v>607.5</v>
      </c>
      <c r="K15" s="56">
        <f t="shared" si="2"/>
        <v>15.499999999999998</v>
      </c>
      <c r="O15" s="68" t="s">
        <v>274</v>
      </c>
      <c r="P15" s="69">
        <f>F8*SQRT(2)</f>
        <v>63.365039297141053</v>
      </c>
    </row>
    <row r="16" spans="1:16" ht="15">
      <c r="A16" s="96" t="s">
        <v>84</v>
      </c>
      <c r="B16" s="4">
        <v>654</v>
      </c>
      <c r="C16" s="4">
        <v>569</v>
      </c>
      <c r="E16" s="71"/>
      <c r="F16" s="71"/>
      <c r="G16" s="71"/>
      <c r="H16" s="71"/>
      <c r="I16" s="72">
        <f t="shared" si="0"/>
        <v>1223</v>
      </c>
      <c r="J16" s="73">
        <f t="shared" si="1"/>
        <v>611.5</v>
      </c>
      <c r="K16" s="56">
        <f t="shared" si="2"/>
        <v>42.5</v>
      </c>
      <c r="O16" s="68" t="s">
        <v>275</v>
      </c>
      <c r="P16" s="69">
        <f>TINV(0.05,E5)*F8*SQRT(2)</f>
        <v>130.24870237845838</v>
      </c>
    </row>
    <row r="17" spans="1:16" ht="15">
      <c r="A17" s="96" t="s">
        <v>85</v>
      </c>
      <c r="B17" s="4">
        <v>658</v>
      </c>
      <c r="C17" s="4">
        <v>528</v>
      </c>
      <c r="E17" s="71"/>
      <c r="F17" s="71"/>
      <c r="G17" s="71"/>
      <c r="H17" s="71"/>
      <c r="I17" s="72">
        <f t="shared" si="0"/>
        <v>1186</v>
      </c>
      <c r="J17" s="73">
        <f t="shared" si="1"/>
        <v>593</v>
      </c>
      <c r="K17" s="56">
        <f t="shared" si="2"/>
        <v>65</v>
      </c>
      <c r="O17" s="68" t="s">
        <v>276</v>
      </c>
      <c r="P17" s="69">
        <f>TINV(0.01,E5)*F8*SQRT(2)</f>
        <v>176.07335497340233</v>
      </c>
    </row>
    <row r="18" spans="1:16" ht="15">
      <c r="A18" s="96" t="s">
        <v>86</v>
      </c>
      <c r="B18" s="4">
        <v>494</v>
      </c>
      <c r="C18" s="4">
        <v>400</v>
      </c>
      <c r="E18" s="71"/>
      <c r="F18" s="71"/>
      <c r="G18" s="71"/>
      <c r="H18" s="71"/>
      <c r="I18" s="72">
        <f t="shared" si="0"/>
        <v>894</v>
      </c>
      <c r="J18" s="73">
        <f t="shared" si="1"/>
        <v>447</v>
      </c>
      <c r="K18" s="56">
        <f t="shared" si="2"/>
        <v>46.999999999999993</v>
      </c>
      <c r="O18" s="68" t="s">
        <v>277</v>
      </c>
      <c r="P18" s="69">
        <f>(G4-G5)/C3</f>
        <v>7568.2051282051161</v>
      </c>
    </row>
    <row r="19" spans="1:16" ht="15">
      <c r="A19" s="96" t="s">
        <v>87</v>
      </c>
      <c r="B19" s="4">
        <v>478</v>
      </c>
      <c r="C19" s="4">
        <v>373</v>
      </c>
      <c r="E19" s="71"/>
      <c r="F19" s="71"/>
      <c r="G19" s="71"/>
      <c r="H19" s="71"/>
      <c r="I19" s="72">
        <f t="shared" si="0"/>
        <v>851</v>
      </c>
      <c r="J19" s="73">
        <f t="shared" si="1"/>
        <v>425.5</v>
      </c>
      <c r="K19" s="56">
        <f t="shared" si="2"/>
        <v>52.5</v>
      </c>
      <c r="O19" s="68" t="s">
        <v>278</v>
      </c>
      <c r="P19" s="69">
        <f>P18+G5</f>
        <v>11583.333333333345</v>
      </c>
    </row>
    <row r="20" spans="1:16" ht="15">
      <c r="A20" s="96" t="s">
        <v>88</v>
      </c>
      <c r="B20" s="4">
        <v>701</v>
      </c>
      <c r="C20" s="4">
        <v>499</v>
      </c>
      <c r="E20" s="71"/>
      <c r="F20" s="71"/>
      <c r="G20" s="71"/>
      <c r="H20" s="71"/>
      <c r="I20" s="72">
        <f t="shared" si="0"/>
        <v>1200</v>
      </c>
      <c r="J20" s="73">
        <f t="shared" si="1"/>
        <v>600</v>
      </c>
      <c r="K20" s="56">
        <f t="shared" si="2"/>
        <v>100.99999999999999</v>
      </c>
      <c r="O20" s="68" t="s">
        <v>279</v>
      </c>
      <c r="P20" s="69">
        <f>SQRT(P18)</f>
        <v>86.995431651352334</v>
      </c>
    </row>
    <row r="21" spans="1:16" ht="15">
      <c r="A21" s="96" t="s">
        <v>89</v>
      </c>
      <c r="B21" s="4">
        <v>696</v>
      </c>
      <c r="C21" s="4">
        <v>515</v>
      </c>
      <c r="E21" s="71"/>
      <c r="F21" s="71"/>
      <c r="G21" s="71"/>
      <c r="H21" s="71"/>
      <c r="I21" s="72">
        <f t="shared" si="0"/>
        <v>1211</v>
      </c>
      <c r="J21" s="73">
        <f t="shared" si="1"/>
        <v>605.5</v>
      </c>
      <c r="K21" s="56">
        <f t="shared" si="2"/>
        <v>90.499999999999986</v>
      </c>
      <c r="O21" s="68" t="s">
        <v>280</v>
      </c>
      <c r="P21" s="69">
        <f>SQRT(P19)</f>
        <v>107.62589527308633</v>
      </c>
    </row>
    <row r="22" spans="1:16" ht="15">
      <c r="A22" s="96" t="s">
        <v>93</v>
      </c>
      <c r="B22" s="4">
        <v>528</v>
      </c>
      <c r="C22" s="4">
        <v>521</v>
      </c>
      <c r="E22" s="71"/>
      <c r="F22" s="71"/>
      <c r="G22" s="71"/>
      <c r="H22" s="71"/>
      <c r="I22" s="72">
        <f t="shared" si="0"/>
        <v>1049</v>
      </c>
      <c r="J22" s="73">
        <f t="shared" si="1"/>
        <v>524.5</v>
      </c>
      <c r="K22" s="56">
        <f t="shared" si="2"/>
        <v>3.4999999999999996</v>
      </c>
      <c r="O22" s="68" t="s">
        <v>281</v>
      </c>
      <c r="P22" s="69">
        <f>G5</f>
        <v>4015.1282051282292</v>
      </c>
    </row>
    <row r="23" spans="1:16" ht="15">
      <c r="A23" s="96" t="s">
        <v>90</v>
      </c>
      <c r="B23" s="4">
        <v>447</v>
      </c>
      <c r="C23" s="4">
        <v>297</v>
      </c>
      <c r="E23" s="71"/>
      <c r="F23" s="71"/>
      <c r="G23" s="71"/>
      <c r="H23" s="71"/>
      <c r="I23" s="72">
        <f t="shared" si="0"/>
        <v>744</v>
      </c>
      <c r="J23" s="73">
        <f t="shared" si="1"/>
        <v>372</v>
      </c>
      <c r="K23" s="56">
        <f t="shared" si="2"/>
        <v>75</v>
      </c>
      <c r="O23" s="68" t="s">
        <v>282</v>
      </c>
      <c r="P23" s="69">
        <f>SQRT(P22)</f>
        <v>63.365039297141045</v>
      </c>
    </row>
    <row r="24" spans="1:16" ht="15">
      <c r="A24" s="96" t="s">
        <v>91</v>
      </c>
      <c r="B24" s="4">
        <v>517</v>
      </c>
      <c r="C24" s="4">
        <v>388</v>
      </c>
      <c r="E24" s="71"/>
      <c r="F24" s="71"/>
      <c r="G24" s="71"/>
      <c r="H24" s="71"/>
      <c r="I24" s="72">
        <f t="shared" si="0"/>
        <v>905</v>
      </c>
      <c r="J24" s="73">
        <f t="shared" si="1"/>
        <v>452.5</v>
      </c>
      <c r="K24" s="56">
        <f t="shared" si="2"/>
        <v>64.5</v>
      </c>
      <c r="O24" s="68" t="s">
        <v>283</v>
      </c>
      <c r="P24" s="69">
        <f>P20/C5*100</f>
        <v>17.238196496304951</v>
      </c>
    </row>
    <row r="25" spans="1:16" ht="15">
      <c r="A25" s="96" t="s">
        <v>92</v>
      </c>
      <c r="B25" s="4">
        <v>412</v>
      </c>
      <c r="C25" s="4">
        <v>385</v>
      </c>
      <c r="E25" s="71"/>
      <c r="F25" s="71"/>
      <c r="G25" s="71"/>
      <c r="H25" s="71"/>
      <c r="I25" s="72">
        <f t="shared" si="0"/>
        <v>797</v>
      </c>
      <c r="J25" s="73">
        <f t="shared" si="1"/>
        <v>398.5</v>
      </c>
      <c r="K25" s="56">
        <f t="shared" si="2"/>
        <v>13.5</v>
      </c>
      <c r="O25" s="68" t="s">
        <v>284</v>
      </c>
      <c r="P25" s="69">
        <f>P21/C5*100</f>
        <v>21.326135126767433</v>
      </c>
    </row>
    <row r="26" spans="1:16" ht="15">
      <c r="A26" s="96" t="s">
        <v>94</v>
      </c>
      <c r="B26" s="4">
        <v>654</v>
      </c>
      <c r="C26" s="4">
        <v>483</v>
      </c>
      <c r="E26" s="71"/>
      <c r="F26" s="71"/>
      <c r="G26" s="71"/>
      <c r="H26" s="71"/>
      <c r="I26" s="72">
        <f t="shared" si="0"/>
        <v>1137</v>
      </c>
      <c r="J26" s="73">
        <f t="shared" si="1"/>
        <v>568.5</v>
      </c>
      <c r="K26" s="56">
        <f t="shared" si="2"/>
        <v>85.499999999999986</v>
      </c>
      <c r="O26" s="68" t="s">
        <v>285</v>
      </c>
      <c r="P26" s="69">
        <f>P23/C5*100</f>
        <v>12.555820204189111</v>
      </c>
    </row>
    <row r="27" spans="1:16" ht="15">
      <c r="A27" s="96" t="s">
        <v>95</v>
      </c>
      <c r="B27" s="4">
        <v>539</v>
      </c>
      <c r="C27" s="4">
        <v>518</v>
      </c>
      <c r="E27" s="71"/>
      <c r="F27" s="71"/>
      <c r="G27" s="71"/>
      <c r="H27" s="71"/>
      <c r="I27" s="72">
        <f t="shared" si="0"/>
        <v>1057</v>
      </c>
      <c r="J27" s="73">
        <f t="shared" si="1"/>
        <v>528.5</v>
      </c>
      <c r="K27" s="56">
        <f t="shared" si="2"/>
        <v>10.499999999999998</v>
      </c>
      <c r="O27" s="68" t="s">
        <v>286</v>
      </c>
      <c r="P27" s="69">
        <f>P18/P19*100</f>
        <v>65.337022689540504</v>
      </c>
    </row>
    <row r="28" spans="1:16" ht="15">
      <c r="A28" s="96" t="s">
        <v>96</v>
      </c>
      <c r="B28" s="4">
        <v>408</v>
      </c>
      <c r="C28" s="4">
        <v>348</v>
      </c>
      <c r="E28" s="71"/>
      <c r="F28" s="71"/>
      <c r="G28" s="71"/>
      <c r="H28" s="71"/>
      <c r="I28" s="72">
        <f t="shared" si="0"/>
        <v>756</v>
      </c>
      <c r="J28" s="73">
        <f t="shared" si="1"/>
        <v>378</v>
      </c>
      <c r="K28" s="56">
        <f t="shared" si="2"/>
        <v>30</v>
      </c>
      <c r="O28" s="68" t="s">
        <v>287</v>
      </c>
      <c r="P28" s="69">
        <f>P18/P21*2.06</f>
        <v>144.85828456565889</v>
      </c>
    </row>
    <row r="29" spans="1:16" ht="15">
      <c r="A29" s="96" t="s">
        <v>97</v>
      </c>
      <c r="B29" s="4">
        <v>492</v>
      </c>
      <c r="C29" s="4">
        <v>410</v>
      </c>
      <c r="E29" s="71"/>
      <c r="F29" s="71"/>
      <c r="G29" s="71"/>
      <c r="H29" s="71"/>
      <c r="I29" s="72">
        <f t="shared" ref="I29:I44" si="3">SUM(B29:H29)</f>
        <v>902</v>
      </c>
      <c r="J29" s="73">
        <f t="shared" si="1"/>
        <v>451</v>
      </c>
      <c r="K29" s="73">
        <f t="shared" si="2"/>
        <v>41</v>
      </c>
      <c r="O29" s="76" t="s">
        <v>288</v>
      </c>
      <c r="P29" s="77">
        <f>P28/C5*100</f>
        <v>28.703755197950905</v>
      </c>
    </row>
    <row r="30" spans="1:16" ht="15">
      <c r="A30" s="96" t="s">
        <v>98</v>
      </c>
      <c r="B30" s="4">
        <v>465</v>
      </c>
      <c r="C30" s="4">
        <v>402</v>
      </c>
      <c r="E30" s="71"/>
      <c r="F30" s="71"/>
      <c r="G30" s="71"/>
      <c r="H30" s="71"/>
      <c r="I30" s="72">
        <f t="shared" si="3"/>
        <v>867</v>
      </c>
      <c r="J30" s="73">
        <f t="shared" si="1"/>
        <v>433.5</v>
      </c>
      <c r="K30" s="73">
        <f t="shared" si="2"/>
        <v>31.499999999999996</v>
      </c>
    </row>
    <row r="31" spans="1:16" ht="15">
      <c r="A31" s="96" t="s">
        <v>99</v>
      </c>
      <c r="B31" s="4">
        <v>525</v>
      </c>
      <c r="C31" s="4">
        <v>631</v>
      </c>
      <c r="E31" s="71"/>
      <c r="F31" s="71"/>
      <c r="G31" s="71"/>
      <c r="H31" s="71"/>
      <c r="I31" s="72">
        <f t="shared" si="3"/>
        <v>1156</v>
      </c>
      <c r="J31" s="73">
        <f t="shared" si="1"/>
        <v>578</v>
      </c>
      <c r="K31" s="73">
        <f t="shared" si="2"/>
        <v>52.999999999999993</v>
      </c>
    </row>
    <row r="32" spans="1:16" ht="15">
      <c r="A32" s="96" t="s">
        <v>100</v>
      </c>
      <c r="B32" s="4">
        <v>577</v>
      </c>
      <c r="C32" s="4">
        <v>518</v>
      </c>
      <c r="E32" s="71"/>
      <c r="F32" s="71"/>
      <c r="G32" s="71"/>
      <c r="H32" s="71"/>
      <c r="I32" s="72">
        <f t="shared" si="3"/>
        <v>1095</v>
      </c>
      <c r="J32" s="73">
        <f t="shared" si="1"/>
        <v>547.5</v>
      </c>
      <c r="K32" s="73">
        <f t="shared" si="2"/>
        <v>29.5</v>
      </c>
    </row>
    <row r="33" spans="1:11" ht="15">
      <c r="A33" s="96" t="s">
        <v>101</v>
      </c>
      <c r="B33" s="4">
        <v>459</v>
      </c>
      <c r="C33" s="4">
        <v>348</v>
      </c>
      <c r="E33" s="71"/>
      <c r="F33" s="71"/>
      <c r="G33" s="71"/>
      <c r="H33" s="71"/>
      <c r="I33" s="72">
        <f t="shared" si="3"/>
        <v>807</v>
      </c>
      <c r="J33" s="73">
        <f t="shared" si="1"/>
        <v>403.5</v>
      </c>
      <c r="K33" s="73">
        <f t="shared" si="2"/>
        <v>55.499999999999993</v>
      </c>
    </row>
    <row r="34" spans="1:11" ht="15">
      <c r="A34" s="96" t="s">
        <v>102</v>
      </c>
      <c r="B34" s="4">
        <v>609</v>
      </c>
      <c r="C34" s="4">
        <v>600</v>
      </c>
      <c r="E34" s="71"/>
      <c r="F34" s="71"/>
      <c r="G34" s="71"/>
      <c r="H34" s="71"/>
      <c r="I34" s="72">
        <f t="shared" si="3"/>
        <v>1209</v>
      </c>
      <c r="J34" s="73">
        <f t="shared" si="1"/>
        <v>604.5</v>
      </c>
      <c r="K34" s="73">
        <f t="shared" si="2"/>
        <v>4.5</v>
      </c>
    </row>
    <row r="35" spans="1:11" ht="15">
      <c r="A35" s="96" t="s">
        <v>103</v>
      </c>
      <c r="B35" s="4">
        <v>627</v>
      </c>
      <c r="C35" s="4">
        <v>415</v>
      </c>
      <c r="E35" s="71"/>
      <c r="F35" s="71"/>
      <c r="G35" s="71"/>
      <c r="H35" s="71"/>
      <c r="I35" s="72">
        <f t="shared" si="3"/>
        <v>1042</v>
      </c>
      <c r="J35" s="73">
        <f t="shared" si="1"/>
        <v>521</v>
      </c>
      <c r="K35" s="73">
        <f t="shared" si="2"/>
        <v>105.99999999999999</v>
      </c>
    </row>
    <row r="36" spans="1:11" ht="15">
      <c r="A36" s="96" t="s">
        <v>104</v>
      </c>
      <c r="B36" s="4">
        <v>575</v>
      </c>
      <c r="C36" s="4">
        <v>636</v>
      </c>
      <c r="E36" s="71"/>
      <c r="F36" s="71"/>
      <c r="G36" s="71"/>
      <c r="H36" s="71"/>
      <c r="I36" s="72">
        <f t="shared" si="3"/>
        <v>1211</v>
      </c>
      <c r="J36" s="73">
        <f t="shared" si="1"/>
        <v>605.5</v>
      </c>
      <c r="K36" s="73">
        <f t="shared" si="2"/>
        <v>30.499999999999996</v>
      </c>
    </row>
    <row r="37" spans="1:11" ht="15">
      <c r="A37" s="96" t="s">
        <v>105</v>
      </c>
      <c r="B37" s="4">
        <v>704</v>
      </c>
      <c r="C37" s="4">
        <v>522</v>
      </c>
      <c r="E37" s="71"/>
      <c r="F37" s="71"/>
      <c r="G37" s="71"/>
      <c r="H37" s="71"/>
      <c r="I37" s="72">
        <f t="shared" si="3"/>
        <v>1226</v>
      </c>
      <c r="J37" s="73">
        <f t="shared" si="1"/>
        <v>613</v>
      </c>
      <c r="K37" s="73">
        <f t="shared" si="2"/>
        <v>90.999999999999986</v>
      </c>
    </row>
    <row r="38" spans="1:11" ht="15">
      <c r="A38" s="96" t="s">
        <v>106</v>
      </c>
      <c r="B38" s="4">
        <v>527</v>
      </c>
      <c r="C38" s="4">
        <v>593</v>
      </c>
      <c r="E38" s="71"/>
      <c r="F38" s="71"/>
      <c r="G38" s="71"/>
      <c r="H38" s="71"/>
      <c r="I38" s="72">
        <f t="shared" si="3"/>
        <v>1120</v>
      </c>
      <c r="J38" s="73">
        <f t="shared" si="1"/>
        <v>560</v>
      </c>
      <c r="K38" s="73">
        <f t="shared" si="2"/>
        <v>33</v>
      </c>
    </row>
    <row r="39" spans="1:11" ht="15">
      <c r="A39" s="96" t="s">
        <v>107</v>
      </c>
      <c r="B39" s="4">
        <v>185</v>
      </c>
      <c r="C39" s="4">
        <v>305</v>
      </c>
      <c r="E39" s="71"/>
      <c r="F39" s="71"/>
      <c r="G39" s="71"/>
      <c r="H39" s="71"/>
      <c r="I39" s="72">
        <f t="shared" si="3"/>
        <v>490</v>
      </c>
      <c r="J39" s="73">
        <f t="shared" si="1"/>
        <v>245</v>
      </c>
      <c r="K39" s="73">
        <f t="shared" si="2"/>
        <v>60</v>
      </c>
    </row>
    <row r="40" spans="1:11" ht="15">
      <c r="A40" s="96"/>
      <c r="B40" s="86"/>
      <c r="C40" s="86"/>
      <c r="D40" s="78"/>
      <c r="E40" s="71"/>
      <c r="F40" s="71"/>
      <c r="G40" s="71"/>
      <c r="H40" s="71"/>
      <c r="I40" s="72">
        <f t="shared" si="3"/>
        <v>0</v>
      </c>
      <c r="J40" s="73" t="e">
        <f t="shared" si="1"/>
        <v>#DIV/0!</v>
      </c>
      <c r="K40" s="73" t="e">
        <f t="shared" ref="K40:K73" si="4">STDEV(B40:D40)/SQRT(C$3)</f>
        <v>#DIV/0!</v>
      </c>
    </row>
    <row r="41" spans="1:11" ht="15">
      <c r="A41" s="96"/>
      <c r="B41" s="86"/>
      <c r="C41" s="86"/>
      <c r="D41" s="78"/>
      <c r="E41" s="71"/>
      <c r="F41" s="71"/>
      <c r="G41" s="71"/>
      <c r="H41" s="71"/>
      <c r="I41" s="72">
        <f t="shared" si="3"/>
        <v>0</v>
      </c>
      <c r="J41" s="73" t="e">
        <f t="shared" si="1"/>
        <v>#DIV/0!</v>
      </c>
      <c r="K41" s="73" t="e">
        <f t="shared" si="4"/>
        <v>#DIV/0!</v>
      </c>
    </row>
    <row r="42" spans="1:11" ht="15">
      <c r="A42" s="96"/>
      <c r="B42" s="86"/>
      <c r="C42" s="86"/>
      <c r="D42" s="78"/>
      <c r="E42" s="71"/>
      <c r="F42" s="71"/>
      <c r="G42" s="71"/>
      <c r="H42" s="71"/>
      <c r="I42" s="72">
        <f t="shared" si="3"/>
        <v>0</v>
      </c>
      <c r="J42" s="73" t="e">
        <f t="shared" si="1"/>
        <v>#DIV/0!</v>
      </c>
      <c r="K42" s="73" t="e">
        <f t="shared" si="4"/>
        <v>#DIV/0!</v>
      </c>
    </row>
    <row r="43" spans="1:11" ht="15">
      <c r="A43" s="96"/>
      <c r="B43" s="86"/>
      <c r="C43" s="86"/>
      <c r="D43" s="78"/>
      <c r="E43" s="71"/>
      <c r="F43" s="71"/>
      <c r="G43" s="71"/>
      <c r="H43" s="71"/>
      <c r="I43" s="72">
        <f t="shared" si="3"/>
        <v>0</v>
      </c>
      <c r="J43" s="73" t="e">
        <f t="shared" si="1"/>
        <v>#DIV/0!</v>
      </c>
      <c r="K43" s="73" t="e">
        <f t="shared" si="4"/>
        <v>#DIV/0!</v>
      </c>
    </row>
    <row r="44" spans="1:11" ht="15">
      <c r="A44" s="96"/>
      <c r="B44" s="86"/>
      <c r="C44" s="86"/>
      <c r="D44" s="78"/>
      <c r="E44" s="71"/>
      <c r="F44" s="71"/>
      <c r="G44" s="71"/>
      <c r="H44" s="71"/>
      <c r="I44" s="72">
        <f t="shared" si="3"/>
        <v>0</v>
      </c>
      <c r="J44" s="73" t="e">
        <f t="shared" si="1"/>
        <v>#DIV/0!</v>
      </c>
      <c r="K44" s="73" t="e">
        <f t="shared" si="4"/>
        <v>#DIV/0!</v>
      </c>
    </row>
    <row r="45" spans="1:11" ht="15">
      <c r="A45" s="74">
        <v>33</v>
      </c>
      <c r="B45" s="1"/>
      <c r="C45" s="78"/>
      <c r="D45" s="78"/>
      <c r="E45" s="71"/>
      <c r="F45" s="71"/>
      <c r="G45" s="71"/>
      <c r="H45" s="71"/>
      <c r="I45" s="72">
        <f t="shared" ref="I45:I73" si="5">SUM(B45:H45)</f>
        <v>0</v>
      </c>
      <c r="J45" s="73" t="e">
        <f t="shared" si="1"/>
        <v>#DIV/0!</v>
      </c>
      <c r="K45" s="73" t="e">
        <f t="shared" si="4"/>
        <v>#DIV/0!</v>
      </c>
    </row>
    <row r="46" spans="1:11" ht="15">
      <c r="A46" s="74">
        <v>34</v>
      </c>
      <c r="B46" s="1"/>
      <c r="C46" s="78"/>
      <c r="D46" s="78"/>
      <c r="E46" s="71"/>
      <c r="F46" s="71"/>
      <c r="G46" s="71"/>
      <c r="H46" s="71"/>
      <c r="I46" s="72">
        <f t="shared" si="5"/>
        <v>0</v>
      </c>
      <c r="J46" s="73" t="e">
        <f t="shared" si="1"/>
        <v>#DIV/0!</v>
      </c>
      <c r="K46" s="73" t="e">
        <f t="shared" si="4"/>
        <v>#DIV/0!</v>
      </c>
    </row>
    <row r="47" spans="1:11" ht="15">
      <c r="A47" s="74">
        <v>35</v>
      </c>
      <c r="B47" s="1"/>
      <c r="C47" s="78"/>
      <c r="D47" s="78"/>
      <c r="E47" s="71"/>
      <c r="F47" s="71"/>
      <c r="G47" s="71"/>
      <c r="H47" s="71"/>
      <c r="I47" s="72">
        <f t="shared" si="5"/>
        <v>0</v>
      </c>
      <c r="J47" s="73" t="e">
        <f t="shared" si="1"/>
        <v>#DIV/0!</v>
      </c>
      <c r="K47" s="73" t="e">
        <f t="shared" si="4"/>
        <v>#DIV/0!</v>
      </c>
    </row>
    <row r="48" spans="1:11" ht="15">
      <c r="A48" s="74">
        <v>36</v>
      </c>
      <c r="B48" s="1"/>
      <c r="C48" s="78"/>
      <c r="D48" s="78"/>
      <c r="E48" s="71"/>
      <c r="F48" s="71"/>
      <c r="G48" s="71"/>
      <c r="H48" s="71"/>
      <c r="I48" s="72">
        <f t="shared" si="5"/>
        <v>0</v>
      </c>
      <c r="J48" s="73" t="e">
        <f t="shared" si="1"/>
        <v>#DIV/0!</v>
      </c>
      <c r="K48" s="73" t="e">
        <f t="shared" si="4"/>
        <v>#DIV/0!</v>
      </c>
    </row>
    <row r="49" spans="1:11" ht="15">
      <c r="A49" s="74">
        <v>37</v>
      </c>
      <c r="B49" s="1"/>
      <c r="C49" s="78"/>
      <c r="D49" s="78"/>
      <c r="E49" s="71"/>
      <c r="F49" s="71"/>
      <c r="G49" s="71"/>
      <c r="H49" s="71"/>
      <c r="I49" s="72">
        <f t="shared" si="5"/>
        <v>0</v>
      </c>
      <c r="J49" s="73" t="e">
        <f t="shared" si="1"/>
        <v>#DIV/0!</v>
      </c>
      <c r="K49" s="73" t="e">
        <f t="shared" si="4"/>
        <v>#DIV/0!</v>
      </c>
    </row>
    <row r="50" spans="1:11" ht="15">
      <c r="A50" s="74">
        <v>38</v>
      </c>
      <c r="B50" s="1"/>
      <c r="C50" s="78"/>
      <c r="D50" s="78"/>
      <c r="E50" s="71"/>
      <c r="F50" s="71"/>
      <c r="G50" s="71"/>
      <c r="H50" s="71"/>
      <c r="I50" s="72">
        <f t="shared" si="5"/>
        <v>0</v>
      </c>
      <c r="J50" s="73" t="e">
        <f t="shared" si="1"/>
        <v>#DIV/0!</v>
      </c>
      <c r="K50" s="73" t="e">
        <f t="shared" si="4"/>
        <v>#DIV/0!</v>
      </c>
    </row>
    <row r="51" spans="1:11" ht="15">
      <c r="A51" s="74">
        <v>39</v>
      </c>
      <c r="B51" s="1"/>
      <c r="C51" s="78"/>
      <c r="D51" s="78"/>
      <c r="E51" s="71"/>
      <c r="F51" s="71"/>
      <c r="G51" s="71"/>
      <c r="H51" s="71"/>
      <c r="I51" s="72">
        <f t="shared" si="5"/>
        <v>0</v>
      </c>
      <c r="J51" s="73" t="e">
        <f t="shared" si="1"/>
        <v>#DIV/0!</v>
      </c>
      <c r="K51" s="73" t="e">
        <f t="shared" si="4"/>
        <v>#DIV/0!</v>
      </c>
    </row>
    <row r="52" spans="1:11" ht="15">
      <c r="A52" s="74">
        <v>40</v>
      </c>
      <c r="B52" s="1"/>
      <c r="C52" s="78"/>
      <c r="D52" s="78"/>
      <c r="E52" s="71"/>
      <c r="F52" s="71"/>
      <c r="G52" s="71"/>
      <c r="H52" s="71"/>
      <c r="I52" s="72">
        <f t="shared" si="5"/>
        <v>0</v>
      </c>
      <c r="J52" s="73" t="e">
        <f t="shared" si="1"/>
        <v>#DIV/0!</v>
      </c>
      <c r="K52" s="73" t="e">
        <f t="shared" si="4"/>
        <v>#DIV/0!</v>
      </c>
    </row>
    <row r="53" spans="1:11" ht="15">
      <c r="A53" s="74">
        <v>41</v>
      </c>
      <c r="B53" s="1"/>
      <c r="C53" s="78"/>
      <c r="D53" s="78"/>
      <c r="E53" s="71"/>
      <c r="F53" s="71"/>
      <c r="G53" s="71"/>
      <c r="H53" s="71"/>
      <c r="I53" s="72">
        <f t="shared" si="5"/>
        <v>0</v>
      </c>
      <c r="J53" s="73" t="e">
        <f t="shared" si="1"/>
        <v>#DIV/0!</v>
      </c>
      <c r="K53" s="73" t="e">
        <f t="shared" si="4"/>
        <v>#DIV/0!</v>
      </c>
    </row>
    <row r="54" spans="1:11" ht="15">
      <c r="A54" s="74">
        <v>42</v>
      </c>
      <c r="B54" s="1"/>
      <c r="C54" s="78"/>
      <c r="D54" s="78"/>
      <c r="E54" s="71"/>
      <c r="F54" s="71"/>
      <c r="G54" s="71"/>
      <c r="H54" s="71"/>
      <c r="I54" s="72">
        <f t="shared" si="5"/>
        <v>0</v>
      </c>
      <c r="J54" s="73" t="e">
        <f t="shared" si="1"/>
        <v>#DIV/0!</v>
      </c>
      <c r="K54" s="73" t="e">
        <f t="shared" si="4"/>
        <v>#DIV/0!</v>
      </c>
    </row>
    <row r="55" spans="1:11" ht="15">
      <c r="A55" s="74">
        <v>43</v>
      </c>
      <c r="B55" s="1"/>
      <c r="C55" s="78"/>
      <c r="D55" s="78"/>
      <c r="E55" s="71"/>
      <c r="F55" s="71"/>
      <c r="G55" s="71"/>
      <c r="H55" s="71"/>
      <c r="I55" s="72">
        <f t="shared" si="5"/>
        <v>0</v>
      </c>
      <c r="J55" s="73" t="e">
        <f t="shared" si="1"/>
        <v>#DIV/0!</v>
      </c>
      <c r="K55" s="73" t="e">
        <f t="shared" si="4"/>
        <v>#DIV/0!</v>
      </c>
    </row>
    <row r="56" spans="1:11" ht="15">
      <c r="A56" s="74">
        <v>44</v>
      </c>
      <c r="B56" s="1"/>
      <c r="C56" s="78"/>
      <c r="D56" s="78"/>
      <c r="E56" s="71"/>
      <c r="F56" s="71"/>
      <c r="G56" s="71"/>
      <c r="H56" s="71"/>
      <c r="I56" s="72">
        <f t="shared" si="5"/>
        <v>0</v>
      </c>
      <c r="J56" s="73" t="e">
        <f t="shared" si="1"/>
        <v>#DIV/0!</v>
      </c>
      <c r="K56" s="73" t="e">
        <f t="shared" si="4"/>
        <v>#DIV/0!</v>
      </c>
    </row>
    <row r="57" spans="1:11" ht="15">
      <c r="A57" s="74">
        <v>45</v>
      </c>
      <c r="B57" s="79"/>
      <c r="C57" s="78"/>
      <c r="D57" s="78"/>
      <c r="E57" s="71"/>
      <c r="F57" s="71"/>
      <c r="G57" s="71"/>
      <c r="H57" s="71"/>
      <c r="I57" s="72">
        <f t="shared" si="5"/>
        <v>0</v>
      </c>
      <c r="J57" s="73" t="e">
        <f t="shared" si="1"/>
        <v>#DIV/0!</v>
      </c>
      <c r="K57" s="73" t="e">
        <f t="shared" si="4"/>
        <v>#DIV/0!</v>
      </c>
    </row>
    <row r="58" spans="1:11" ht="15">
      <c r="A58" s="74">
        <v>46</v>
      </c>
      <c r="B58" s="79"/>
      <c r="C58" s="78"/>
      <c r="D58" s="78"/>
      <c r="E58" s="71"/>
      <c r="F58" s="71"/>
      <c r="G58" s="71"/>
      <c r="H58" s="71"/>
      <c r="I58" s="72">
        <f t="shared" si="5"/>
        <v>0</v>
      </c>
      <c r="J58" s="73" t="e">
        <f t="shared" si="1"/>
        <v>#DIV/0!</v>
      </c>
      <c r="K58" s="73" t="e">
        <f t="shared" si="4"/>
        <v>#DIV/0!</v>
      </c>
    </row>
    <row r="59" spans="1:11" ht="15">
      <c r="A59" s="74">
        <v>47</v>
      </c>
      <c r="B59" s="79"/>
      <c r="C59" s="78"/>
      <c r="D59" s="78"/>
      <c r="E59" s="71"/>
      <c r="F59" s="71"/>
      <c r="G59" s="71"/>
      <c r="H59" s="71"/>
      <c r="I59" s="72">
        <f t="shared" si="5"/>
        <v>0</v>
      </c>
      <c r="J59" s="73" t="e">
        <f t="shared" si="1"/>
        <v>#DIV/0!</v>
      </c>
      <c r="K59" s="73" t="e">
        <f t="shared" si="4"/>
        <v>#DIV/0!</v>
      </c>
    </row>
    <row r="60" spans="1:11" ht="15">
      <c r="A60" s="74">
        <v>48</v>
      </c>
      <c r="B60" s="79"/>
      <c r="C60" s="78"/>
      <c r="D60" s="78"/>
      <c r="E60" s="71"/>
      <c r="F60" s="71"/>
      <c r="G60" s="71"/>
      <c r="H60" s="71"/>
      <c r="I60" s="72">
        <f t="shared" si="5"/>
        <v>0</v>
      </c>
      <c r="J60" s="73" t="e">
        <f t="shared" si="1"/>
        <v>#DIV/0!</v>
      </c>
      <c r="K60" s="73" t="e">
        <f t="shared" si="4"/>
        <v>#DIV/0!</v>
      </c>
    </row>
    <row r="61" spans="1:11" ht="15">
      <c r="A61" s="74">
        <v>49</v>
      </c>
      <c r="B61" s="78"/>
      <c r="C61" s="78"/>
      <c r="D61" s="78"/>
      <c r="E61" s="71"/>
      <c r="F61" s="71"/>
      <c r="G61" s="71"/>
      <c r="H61" s="71"/>
      <c r="I61" s="72">
        <f t="shared" si="5"/>
        <v>0</v>
      </c>
      <c r="J61" s="73" t="e">
        <f t="shared" si="1"/>
        <v>#DIV/0!</v>
      </c>
      <c r="K61" s="73" t="e">
        <f t="shared" si="4"/>
        <v>#DIV/0!</v>
      </c>
    </row>
    <row r="62" spans="1:11" ht="15">
      <c r="A62" s="74">
        <v>50</v>
      </c>
      <c r="B62" s="78"/>
      <c r="C62" s="78"/>
      <c r="D62" s="78"/>
      <c r="E62" s="71"/>
      <c r="F62" s="71"/>
      <c r="G62" s="71"/>
      <c r="H62" s="71"/>
      <c r="I62" s="72">
        <f t="shared" si="5"/>
        <v>0</v>
      </c>
      <c r="J62" s="73" t="e">
        <f t="shared" si="1"/>
        <v>#DIV/0!</v>
      </c>
      <c r="K62" s="73" t="e">
        <f t="shared" si="4"/>
        <v>#DIV/0!</v>
      </c>
    </row>
    <row r="63" spans="1:11" ht="15">
      <c r="A63" s="74">
        <v>51</v>
      </c>
      <c r="B63" s="78"/>
      <c r="C63" s="78"/>
      <c r="D63" s="78"/>
      <c r="E63" s="71"/>
      <c r="F63" s="71"/>
      <c r="G63" s="71"/>
      <c r="H63" s="71"/>
      <c r="I63" s="72">
        <f t="shared" si="5"/>
        <v>0</v>
      </c>
      <c r="J63" s="73" t="e">
        <f t="shared" si="1"/>
        <v>#DIV/0!</v>
      </c>
      <c r="K63" s="73" t="e">
        <f t="shared" si="4"/>
        <v>#DIV/0!</v>
      </c>
    </row>
    <row r="64" spans="1:11" ht="15">
      <c r="A64" s="74">
        <v>52</v>
      </c>
      <c r="B64" s="78"/>
      <c r="C64" s="78"/>
      <c r="D64" s="78"/>
      <c r="E64" s="71"/>
      <c r="F64" s="71"/>
      <c r="G64" s="71"/>
      <c r="H64" s="71"/>
      <c r="I64" s="72">
        <f t="shared" si="5"/>
        <v>0</v>
      </c>
      <c r="J64" s="73" t="e">
        <f t="shared" si="1"/>
        <v>#DIV/0!</v>
      </c>
      <c r="K64" s="73" t="e">
        <f t="shared" si="4"/>
        <v>#DIV/0!</v>
      </c>
    </row>
    <row r="65" spans="1:11" ht="15">
      <c r="A65" s="74">
        <v>53</v>
      </c>
      <c r="B65" s="78"/>
      <c r="C65" s="78"/>
      <c r="D65" s="78"/>
      <c r="E65" s="71"/>
      <c r="F65" s="71"/>
      <c r="G65" s="71"/>
      <c r="H65" s="71"/>
      <c r="I65" s="72">
        <f t="shared" si="5"/>
        <v>0</v>
      </c>
      <c r="J65" s="73" t="e">
        <f t="shared" si="1"/>
        <v>#DIV/0!</v>
      </c>
      <c r="K65" s="73" t="e">
        <f t="shared" si="4"/>
        <v>#DIV/0!</v>
      </c>
    </row>
    <row r="66" spans="1:11" ht="15">
      <c r="A66" s="74">
        <v>54</v>
      </c>
      <c r="B66" s="78"/>
      <c r="C66" s="78"/>
      <c r="D66" s="78"/>
      <c r="E66" s="71"/>
      <c r="F66" s="71"/>
      <c r="G66" s="71"/>
      <c r="H66" s="71"/>
      <c r="I66" s="72">
        <f t="shared" si="5"/>
        <v>0</v>
      </c>
      <c r="J66" s="73" t="e">
        <f t="shared" si="1"/>
        <v>#DIV/0!</v>
      </c>
      <c r="K66" s="73" t="e">
        <f t="shared" si="4"/>
        <v>#DIV/0!</v>
      </c>
    </row>
    <row r="67" spans="1:11" ht="15">
      <c r="A67" s="74">
        <v>55</v>
      </c>
      <c r="B67" s="78"/>
      <c r="C67" s="78"/>
      <c r="D67" s="78"/>
      <c r="E67" s="71"/>
      <c r="F67" s="71"/>
      <c r="G67" s="71"/>
      <c r="H67" s="71"/>
      <c r="I67" s="72">
        <f t="shared" si="5"/>
        <v>0</v>
      </c>
      <c r="J67" s="73" t="e">
        <f t="shared" si="1"/>
        <v>#DIV/0!</v>
      </c>
      <c r="K67" s="73" t="e">
        <f t="shared" si="4"/>
        <v>#DIV/0!</v>
      </c>
    </row>
    <row r="68" spans="1:11" ht="15">
      <c r="A68" s="74">
        <v>56</v>
      </c>
      <c r="B68" s="78"/>
      <c r="C68" s="78"/>
      <c r="D68" s="78"/>
      <c r="E68" s="71"/>
      <c r="F68" s="71"/>
      <c r="G68" s="71"/>
      <c r="H68" s="71"/>
      <c r="I68" s="72">
        <f t="shared" si="5"/>
        <v>0</v>
      </c>
      <c r="J68" s="73" t="e">
        <f t="shared" si="1"/>
        <v>#DIV/0!</v>
      </c>
      <c r="K68" s="73" t="e">
        <f t="shared" si="4"/>
        <v>#DIV/0!</v>
      </c>
    </row>
    <row r="69" spans="1:11" ht="15">
      <c r="A69" s="74">
        <v>57</v>
      </c>
      <c r="B69" s="78"/>
      <c r="C69" s="78"/>
      <c r="D69" s="78"/>
      <c r="E69" s="71"/>
      <c r="F69" s="71"/>
      <c r="G69" s="71"/>
      <c r="H69" s="71"/>
      <c r="I69" s="72">
        <f t="shared" si="5"/>
        <v>0</v>
      </c>
      <c r="J69" s="73" t="e">
        <f t="shared" si="1"/>
        <v>#DIV/0!</v>
      </c>
      <c r="K69" s="73" t="e">
        <f t="shared" si="4"/>
        <v>#DIV/0!</v>
      </c>
    </row>
    <row r="70" spans="1:11" ht="15">
      <c r="A70" s="74">
        <v>58</v>
      </c>
      <c r="B70" s="78"/>
      <c r="C70" s="78"/>
      <c r="D70" s="78"/>
      <c r="E70" s="71"/>
      <c r="F70" s="71"/>
      <c r="G70" s="71"/>
      <c r="H70" s="71"/>
      <c r="I70" s="72">
        <f t="shared" si="5"/>
        <v>0</v>
      </c>
      <c r="J70" s="73" t="e">
        <f t="shared" si="1"/>
        <v>#DIV/0!</v>
      </c>
      <c r="K70" s="73" t="e">
        <f t="shared" si="4"/>
        <v>#DIV/0!</v>
      </c>
    </row>
    <row r="71" spans="1:11" ht="15">
      <c r="A71" s="74">
        <v>59</v>
      </c>
      <c r="B71" s="78"/>
      <c r="C71" s="78"/>
      <c r="D71" s="78"/>
      <c r="E71" s="71"/>
      <c r="F71" s="71"/>
      <c r="G71" s="71"/>
      <c r="H71" s="71"/>
      <c r="I71" s="72">
        <f t="shared" si="5"/>
        <v>0</v>
      </c>
      <c r="J71" s="73" t="e">
        <f t="shared" si="1"/>
        <v>#DIV/0!</v>
      </c>
      <c r="K71" s="73" t="e">
        <f t="shared" si="4"/>
        <v>#DIV/0!</v>
      </c>
    </row>
    <row r="72" spans="1:11" ht="15">
      <c r="A72" s="74">
        <v>60</v>
      </c>
      <c r="B72" s="78"/>
      <c r="C72" s="78"/>
      <c r="D72" s="78"/>
      <c r="E72" s="71"/>
      <c r="F72" s="71"/>
      <c r="G72" s="71"/>
      <c r="H72" s="71"/>
      <c r="I72" s="72">
        <f t="shared" si="5"/>
        <v>0</v>
      </c>
      <c r="J72" s="73" t="e">
        <f t="shared" si="1"/>
        <v>#DIV/0!</v>
      </c>
      <c r="K72" s="73" t="e">
        <f t="shared" si="4"/>
        <v>#DIV/0!</v>
      </c>
    </row>
    <row r="73" spans="1:11" ht="15">
      <c r="A73" s="74">
        <v>61</v>
      </c>
      <c r="B73" s="78"/>
      <c r="C73" s="78"/>
      <c r="D73" s="78"/>
      <c r="E73" s="71"/>
      <c r="F73" s="71"/>
      <c r="G73" s="71"/>
      <c r="H73" s="71"/>
      <c r="I73" s="72">
        <f t="shared" si="5"/>
        <v>0</v>
      </c>
      <c r="J73" s="73" t="e">
        <f t="shared" si="1"/>
        <v>#DIV/0!</v>
      </c>
      <c r="K73" s="73" t="e">
        <f t="shared" si="4"/>
        <v>#DIV/0!</v>
      </c>
    </row>
    <row r="74" spans="1:11">
      <c r="A74" s="80" t="s">
        <v>289</v>
      </c>
      <c r="B74" s="81">
        <f>SUM(B13:B73)</f>
        <v>14550</v>
      </c>
      <c r="C74" s="81">
        <f>SUM(C13:C73)</f>
        <v>12702</v>
      </c>
      <c r="D74" s="81">
        <f>SUM(D13:D73)</f>
        <v>0</v>
      </c>
      <c r="E74" s="81">
        <f t="shared" ref="E74:I74" si="6">SUM(E13:E73)</f>
        <v>0</v>
      </c>
      <c r="F74" s="81">
        <f t="shared" si="6"/>
        <v>0</v>
      </c>
      <c r="G74" s="81">
        <f t="shared" si="6"/>
        <v>0</v>
      </c>
      <c r="H74" s="81">
        <f t="shared" si="6"/>
        <v>0</v>
      </c>
      <c r="I74" s="81">
        <f t="shared" si="6"/>
        <v>27252</v>
      </c>
      <c r="J74" s="62"/>
    </row>
    <row r="75" spans="1:11">
      <c r="B75" s="55">
        <f>AVERAGE(B13:B28)</f>
        <v>550.3125</v>
      </c>
      <c r="C75" s="55" t="e">
        <f>AVERAGE(#REF!)</f>
        <v>#REF!</v>
      </c>
    </row>
    <row r="83" spans="1:5" ht="15">
      <c r="A83" s="82">
        <v>125.26</v>
      </c>
      <c r="B83" s="82">
        <v>46.39</v>
      </c>
      <c r="C83" s="43">
        <f>B83/A83*100</f>
        <v>37.034967268082383</v>
      </c>
      <c r="D83" s="82"/>
      <c r="E83" s="82"/>
    </row>
    <row r="84" spans="1:5" ht="15">
      <c r="A84" s="82">
        <v>113.99000000000001</v>
      </c>
      <c r="B84" s="82">
        <v>42.57</v>
      </c>
      <c r="C84" s="43">
        <f t="shared" ref="C84:C114" si="7">B84/A84*100</f>
        <v>37.345381173787175</v>
      </c>
      <c r="D84" s="82"/>
      <c r="E84" s="82"/>
    </row>
    <row r="85" spans="1:5" ht="15">
      <c r="A85" s="82">
        <v>85.42</v>
      </c>
      <c r="B85" s="82">
        <v>36.97</v>
      </c>
      <c r="C85" s="43">
        <f t="shared" si="7"/>
        <v>43.280262233668928</v>
      </c>
      <c r="D85" s="82"/>
      <c r="E85" s="82"/>
    </row>
    <row r="86" spans="1:5" ht="15">
      <c r="A86" s="82">
        <v>102.96</v>
      </c>
      <c r="B86" s="82">
        <v>36.86</v>
      </c>
      <c r="C86" s="43">
        <f t="shared" si="7"/>
        <v>35.800310800310804</v>
      </c>
      <c r="D86" s="82"/>
      <c r="E86" s="82"/>
    </row>
    <row r="87" spans="1:5" ht="15">
      <c r="A87" s="82">
        <v>98.96</v>
      </c>
      <c r="B87" s="82">
        <v>20.14</v>
      </c>
      <c r="C87" s="43">
        <f t="shared" si="7"/>
        <v>20.351657235246567</v>
      </c>
      <c r="D87" s="82"/>
      <c r="E87" s="82"/>
    </row>
    <row r="88" spans="1:5" ht="15">
      <c r="A88" s="82">
        <v>131.46</v>
      </c>
      <c r="B88" s="82">
        <v>53.62</v>
      </c>
      <c r="C88" s="43">
        <f t="shared" si="7"/>
        <v>40.788072417465379</v>
      </c>
      <c r="D88" s="82"/>
      <c r="E88" s="82"/>
    </row>
    <row r="89" spans="1:5" ht="15">
      <c r="A89" s="82">
        <v>107.49000000000001</v>
      </c>
      <c r="B89" s="82">
        <v>42.65</v>
      </c>
      <c r="C89" s="43">
        <f t="shared" si="7"/>
        <v>39.678109591589909</v>
      </c>
      <c r="D89" s="82"/>
      <c r="E89" s="82"/>
    </row>
    <row r="90" spans="1:5" ht="15">
      <c r="A90" s="82">
        <v>94.33</v>
      </c>
      <c r="B90" s="82">
        <v>39.58</v>
      </c>
      <c r="C90" s="43">
        <f t="shared" si="7"/>
        <v>41.959079826142265</v>
      </c>
      <c r="D90" s="82"/>
      <c r="E90" s="82"/>
    </row>
    <row r="91" spans="1:5" ht="15">
      <c r="A91" s="82">
        <v>78.680000000000007</v>
      </c>
      <c r="B91" s="82">
        <v>30.66</v>
      </c>
      <c r="C91" s="43">
        <f t="shared" si="7"/>
        <v>38.967971530249109</v>
      </c>
      <c r="D91" s="82"/>
      <c r="E91" s="82"/>
    </row>
    <row r="92" spans="1:5" ht="15">
      <c r="A92" s="82">
        <v>103.72</v>
      </c>
      <c r="B92" s="82">
        <v>37.32</v>
      </c>
      <c r="C92" s="43">
        <f t="shared" si="7"/>
        <v>35.98148862321635</v>
      </c>
      <c r="D92" s="82"/>
      <c r="E92" s="82"/>
    </row>
    <row r="93" spans="1:5" ht="15">
      <c r="A93" s="82">
        <v>117.17999999999999</v>
      </c>
      <c r="B93" s="82">
        <v>46.66</v>
      </c>
      <c r="C93" s="43">
        <f t="shared" si="7"/>
        <v>39.81908175456563</v>
      </c>
      <c r="D93" s="82"/>
      <c r="E93" s="82"/>
    </row>
    <row r="94" spans="1:5" ht="15">
      <c r="A94" s="82">
        <v>105</v>
      </c>
      <c r="B94" s="82">
        <v>35.14</v>
      </c>
      <c r="C94" s="43">
        <f t="shared" si="7"/>
        <v>33.466666666666669</v>
      </c>
      <c r="D94" s="82"/>
      <c r="E94" s="82"/>
    </row>
    <row r="95" spans="1:5" ht="15">
      <c r="A95" s="82">
        <v>117.1</v>
      </c>
      <c r="B95" s="82">
        <v>43.66</v>
      </c>
      <c r="C95" s="43">
        <f t="shared" si="7"/>
        <v>37.284372331340734</v>
      </c>
      <c r="D95" s="82"/>
      <c r="E95" s="82"/>
    </row>
    <row r="96" spans="1:5" ht="15">
      <c r="A96" s="82">
        <v>86.84</v>
      </c>
      <c r="B96" s="82">
        <v>30.18</v>
      </c>
      <c r="C96" s="43">
        <f t="shared" si="7"/>
        <v>34.753569783509903</v>
      </c>
      <c r="D96" s="82"/>
      <c r="E96" s="82"/>
    </row>
    <row r="97" spans="1:5" ht="15">
      <c r="A97" s="82">
        <v>97.49</v>
      </c>
      <c r="B97" s="82">
        <v>39.83</v>
      </c>
      <c r="C97" s="43">
        <f t="shared" si="7"/>
        <v>40.855472356139096</v>
      </c>
      <c r="D97" s="82"/>
      <c r="E97" s="82"/>
    </row>
    <row r="98" spans="1:5" ht="15">
      <c r="A98" s="82">
        <v>126.19</v>
      </c>
      <c r="B98" s="82">
        <v>44.46</v>
      </c>
      <c r="C98" s="43">
        <f t="shared" si="7"/>
        <v>35.232585783342579</v>
      </c>
      <c r="D98" s="82"/>
      <c r="E98" s="82"/>
    </row>
    <row r="99" spans="1:5" ht="15">
      <c r="A99" s="82">
        <v>103.38</v>
      </c>
      <c r="B99" s="82">
        <v>40.869999999999997</v>
      </c>
      <c r="C99" s="43">
        <f t="shared" si="7"/>
        <v>39.533758947572061</v>
      </c>
      <c r="D99" s="82"/>
      <c r="E99" s="82"/>
    </row>
    <row r="100" spans="1:5" ht="15">
      <c r="A100" s="82">
        <v>89.34</v>
      </c>
      <c r="B100" s="82">
        <v>34.5</v>
      </c>
      <c r="C100" s="43">
        <f t="shared" si="7"/>
        <v>38.616521155137676</v>
      </c>
      <c r="D100" s="82"/>
      <c r="E100" s="82"/>
    </row>
    <row r="101" spans="1:5" ht="15">
      <c r="A101" s="82">
        <v>104.86</v>
      </c>
      <c r="B101" s="82">
        <v>41.12</v>
      </c>
      <c r="C101" s="43">
        <f t="shared" si="7"/>
        <v>39.214190349036812</v>
      </c>
      <c r="D101" s="82"/>
      <c r="E101" s="82"/>
    </row>
    <row r="102" spans="1:5" ht="15">
      <c r="A102" s="82">
        <v>84.82</v>
      </c>
      <c r="B102" s="82">
        <v>33.299999999999997</v>
      </c>
      <c r="C102" s="43">
        <f t="shared" si="7"/>
        <v>39.259608582881391</v>
      </c>
      <c r="D102" s="82"/>
      <c r="E102" s="82"/>
    </row>
    <row r="103" spans="1:5" ht="15">
      <c r="A103" s="82">
        <v>101.80999999999999</v>
      </c>
      <c r="B103" s="82">
        <v>29.99</v>
      </c>
      <c r="C103" s="43">
        <f t="shared" si="7"/>
        <v>29.456831352519401</v>
      </c>
      <c r="D103" s="82"/>
      <c r="E103" s="82"/>
    </row>
    <row r="104" spans="1:5" ht="15">
      <c r="A104" s="82">
        <v>122.74</v>
      </c>
      <c r="B104" s="82">
        <v>44.15</v>
      </c>
      <c r="C104" s="43">
        <f t="shared" si="7"/>
        <v>35.970343816196838</v>
      </c>
      <c r="D104" s="82"/>
      <c r="E104" s="82"/>
    </row>
    <row r="105" spans="1:5" ht="15">
      <c r="A105" s="82">
        <v>92.31</v>
      </c>
      <c r="B105" s="82">
        <v>42.23</v>
      </c>
      <c r="C105" s="43">
        <f t="shared" si="7"/>
        <v>45.748022966092513</v>
      </c>
      <c r="D105" s="82"/>
      <c r="E105" s="82"/>
    </row>
    <row r="106" spans="1:5" ht="15">
      <c r="A106" s="82">
        <v>83.88</v>
      </c>
      <c r="B106" s="82">
        <v>38.22</v>
      </c>
      <c r="C106" s="43">
        <f t="shared" si="7"/>
        <v>45.565092989985693</v>
      </c>
      <c r="D106" s="82"/>
      <c r="E106" s="82"/>
    </row>
    <row r="107" spans="1:5" ht="15">
      <c r="A107" s="82">
        <v>87.22</v>
      </c>
      <c r="B107" s="82">
        <v>39.15</v>
      </c>
      <c r="C107" s="43">
        <f t="shared" si="7"/>
        <v>44.886493923412061</v>
      </c>
      <c r="D107" s="82"/>
      <c r="E107" s="82"/>
    </row>
    <row r="108" spans="1:5" ht="15">
      <c r="A108" s="82">
        <v>118.73</v>
      </c>
      <c r="B108" s="82">
        <v>41.2</v>
      </c>
      <c r="C108" s="43">
        <f t="shared" si="7"/>
        <v>34.700581150509564</v>
      </c>
      <c r="D108" s="82"/>
      <c r="E108" s="82"/>
    </row>
    <row r="109" spans="1:5" ht="15">
      <c r="A109" s="82">
        <v>96.72</v>
      </c>
      <c r="B109" s="82">
        <v>46.34</v>
      </c>
      <c r="C109" s="43">
        <f t="shared" si="7"/>
        <v>47.911497105045498</v>
      </c>
      <c r="D109" s="82"/>
      <c r="E109" s="82"/>
    </row>
    <row r="110" spans="1:5" ht="15">
      <c r="A110" s="82">
        <v>98.69</v>
      </c>
      <c r="B110" s="82">
        <v>34.950000000000003</v>
      </c>
      <c r="C110" s="43">
        <f t="shared" si="7"/>
        <v>35.413922383220189</v>
      </c>
      <c r="D110" s="82"/>
      <c r="E110" s="82"/>
    </row>
    <row r="111" spans="1:5" ht="15">
      <c r="A111" s="82">
        <v>103.47</v>
      </c>
      <c r="B111" s="82">
        <v>37.200000000000003</v>
      </c>
      <c r="C111" s="43">
        <f t="shared" si="7"/>
        <v>35.952449985503051</v>
      </c>
      <c r="D111" s="82"/>
      <c r="E111" s="82"/>
    </row>
    <row r="112" spans="1:5" ht="15">
      <c r="A112" s="82">
        <v>70.03</v>
      </c>
      <c r="B112" s="82">
        <v>28.57</v>
      </c>
      <c r="C112" s="43">
        <f t="shared" si="7"/>
        <v>40.796801370841067</v>
      </c>
      <c r="D112" s="82"/>
      <c r="E112" s="82"/>
    </row>
    <row r="113" spans="1:5" ht="15">
      <c r="A113" s="82">
        <v>84.85</v>
      </c>
      <c r="B113" s="82">
        <v>34.89</v>
      </c>
      <c r="C113" s="43">
        <f t="shared" si="7"/>
        <v>41.119622863877439</v>
      </c>
      <c r="D113" s="82"/>
      <c r="E113" s="82"/>
    </row>
    <row r="114" spans="1:5" ht="15">
      <c r="A114" s="82">
        <v>144.16999999999999</v>
      </c>
      <c r="B114" s="82">
        <v>47.96</v>
      </c>
      <c r="C114" s="43">
        <f t="shared" si="7"/>
        <v>33.2662828605119</v>
      </c>
      <c r="D114" s="82"/>
      <c r="E114" s="82"/>
    </row>
  </sheetData>
  <protectedRanges>
    <protectedRange sqref="H13:H73" name="values_3"/>
    <protectedRange sqref="E29:G73 F13:G28" name="values_1_1"/>
  </protectedRanges>
  <mergeCells count="3">
    <mergeCell ref="D8:E8"/>
    <mergeCell ref="D9:E9"/>
    <mergeCell ref="D10:E10"/>
  </mergeCells>
  <conditionalFormatting sqref="C13:C28"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24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44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40:C44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44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B13:B39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3:C39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J13:J39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10" workbookViewId="0">
      <selection activeCell="I11" sqref="I11"/>
    </sheetView>
  </sheetViews>
  <sheetFormatPr defaultRowHeight="15"/>
  <cols>
    <col min="2" max="2" width="11.28515625" bestFit="1" customWidth="1"/>
  </cols>
  <sheetData>
    <row r="1" spans="1:5">
      <c r="A1" s="87" t="s">
        <v>293</v>
      </c>
      <c r="B1" s="87" t="s">
        <v>294</v>
      </c>
      <c r="C1" s="88" t="s">
        <v>310</v>
      </c>
      <c r="D1" s="88" t="s">
        <v>311</v>
      </c>
      <c r="E1" s="88" t="s">
        <v>260</v>
      </c>
    </row>
    <row r="2" spans="1:5">
      <c r="A2" s="1">
        <v>25</v>
      </c>
      <c r="B2" s="96" t="s">
        <v>105</v>
      </c>
      <c r="C2" s="98">
        <v>704</v>
      </c>
      <c r="D2" s="98">
        <v>522</v>
      </c>
      <c r="E2" s="94">
        <f t="shared" ref="E2:E28" si="0">AVERAGE(C2:D2)</f>
        <v>613</v>
      </c>
    </row>
    <row r="3" spans="1:5">
      <c r="A3" s="1">
        <v>4</v>
      </c>
      <c r="B3" s="96" t="s">
        <v>84</v>
      </c>
      <c r="C3" s="98">
        <v>654</v>
      </c>
      <c r="D3" s="98">
        <v>569</v>
      </c>
      <c r="E3" s="94">
        <f t="shared" si="0"/>
        <v>611.5</v>
      </c>
    </row>
    <row r="4" spans="1:5">
      <c r="A4" s="1">
        <v>3</v>
      </c>
      <c r="B4" s="96" t="s">
        <v>83</v>
      </c>
      <c r="C4" s="98">
        <v>623</v>
      </c>
      <c r="D4" s="98">
        <v>592</v>
      </c>
      <c r="E4" s="94">
        <f t="shared" si="0"/>
        <v>607.5</v>
      </c>
    </row>
    <row r="5" spans="1:5">
      <c r="A5" s="1">
        <v>9</v>
      </c>
      <c r="B5" s="96" t="s">
        <v>89</v>
      </c>
      <c r="C5" s="98">
        <v>696</v>
      </c>
      <c r="D5" s="98">
        <v>515</v>
      </c>
      <c r="E5" s="94">
        <f t="shared" si="0"/>
        <v>605.5</v>
      </c>
    </row>
    <row r="6" spans="1:5">
      <c r="A6" s="1">
        <v>24</v>
      </c>
      <c r="B6" s="96" t="s">
        <v>104</v>
      </c>
      <c r="C6" s="98">
        <v>575</v>
      </c>
      <c r="D6" s="98">
        <v>636</v>
      </c>
      <c r="E6" s="94">
        <f t="shared" si="0"/>
        <v>605.5</v>
      </c>
    </row>
    <row r="7" spans="1:5">
      <c r="A7" s="1">
        <v>22</v>
      </c>
      <c r="B7" s="96" t="s">
        <v>102</v>
      </c>
      <c r="C7" s="98">
        <v>609</v>
      </c>
      <c r="D7" s="98">
        <v>600</v>
      </c>
      <c r="E7" s="94">
        <f t="shared" si="0"/>
        <v>604.5</v>
      </c>
    </row>
    <row r="8" spans="1:5">
      <c r="A8" s="1">
        <v>8</v>
      </c>
      <c r="B8" s="96" t="s">
        <v>88</v>
      </c>
      <c r="C8" s="98">
        <v>701</v>
      </c>
      <c r="D8" s="98">
        <v>499</v>
      </c>
      <c r="E8" s="94">
        <f t="shared" si="0"/>
        <v>600</v>
      </c>
    </row>
    <row r="9" spans="1:5">
      <c r="A9" s="1">
        <v>5</v>
      </c>
      <c r="B9" s="96" t="s">
        <v>85</v>
      </c>
      <c r="C9" s="98">
        <v>658</v>
      </c>
      <c r="D9" s="98">
        <v>528</v>
      </c>
      <c r="E9" s="94">
        <f t="shared" si="0"/>
        <v>593</v>
      </c>
    </row>
    <row r="10" spans="1:5">
      <c r="A10" s="1">
        <v>19</v>
      </c>
      <c r="B10" s="96" t="s">
        <v>99</v>
      </c>
      <c r="C10" s="98">
        <v>525</v>
      </c>
      <c r="D10" s="98">
        <v>631</v>
      </c>
      <c r="E10" s="94">
        <f t="shared" si="0"/>
        <v>578</v>
      </c>
    </row>
    <row r="11" spans="1:5">
      <c r="A11" s="1">
        <v>14</v>
      </c>
      <c r="B11" s="96" t="s">
        <v>94</v>
      </c>
      <c r="C11" s="98">
        <v>654</v>
      </c>
      <c r="D11" s="98">
        <v>483</v>
      </c>
      <c r="E11" s="94">
        <f t="shared" si="0"/>
        <v>568.5</v>
      </c>
    </row>
    <row r="12" spans="1:5">
      <c r="A12" s="1">
        <v>26</v>
      </c>
      <c r="B12" s="96" t="s">
        <v>106</v>
      </c>
      <c r="C12" s="98">
        <v>527</v>
      </c>
      <c r="D12" s="98">
        <v>593</v>
      </c>
      <c r="E12" s="94">
        <f t="shared" si="0"/>
        <v>560</v>
      </c>
    </row>
    <row r="13" spans="1:5">
      <c r="A13" s="1">
        <v>20</v>
      </c>
      <c r="B13" s="96" t="s">
        <v>100</v>
      </c>
      <c r="C13" s="98">
        <v>577</v>
      </c>
      <c r="D13" s="98">
        <v>518</v>
      </c>
      <c r="E13" s="94">
        <f t="shared" si="0"/>
        <v>547.5</v>
      </c>
    </row>
    <row r="14" spans="1:5">
      <c r="A14" s="1">
        <v>2</v>
      </c>
      <c r="B14" s="96" t="s">
        <v>82</v>
      </c>
      <c r="C14" s="98">
        <v>573</v>
      </c>
      <c r="D14" s="98">
        <v>504</v>
      </c>
      <c r="E14" s="94">
        <f t="shared" si="0"/>
        <v>538.5</v>
      </c>
    </row>
    <row r="15" spans="1:5">
      <c r="A15" s="1">
        <v>15</v>
      </c>
      <c r="B15" s="96" t="s">
        <v>95</v>
      </c>
      <c r="C15" s="98">
        <v>539</v>
      </c>
      <c r="D15" s="98">
        <v>518</v>
      </c>
      <c r="E15" s="94">
        <f t="shared" si="0"/>
        <v>528.5</v>
      </c>
    </row>
    <row r="16" spans="1:5">
      <c r="A16" s="1">
        <v>10</v>
      </c>
      <c r="B16" s="96" t="s">
        <v>93</v>
      </c>
      <c r="C16" s="98">
        <v>528</v>
      </c>
      <c r="D16" s="98">
        <v>521</v>
      </c>
      <c r="E16" s="94">
        <f t="shared" si="0"/>
        <v>524.5</v>
      </c>
    </row>
    <row r="17" spans="1:5">
      <c r="A17" s="1">
        <v>23</v>
      </c>
      <c r="B17" s="96" t="s">
        <v>103</v>
      </c>
      <c r="C17" s="98">
        <v>627</v>
      </c>
      <c r="D17" s="98">
        <v>415</v>
      </c>
      <c r="E17" s="94">
        <f t="shared" si="0"/>
        <v>521</v>
      </c>
    </row>
    <row r="18" spans="1:5">
      <c r="A18" s="1">
        <v>12</v>
      </c>
      <c r="B18" s="96" t="s">
        <v>91</v>
      </c>
      <c r="C18" s="98">
        <v>517</v>
      </c>
      <c r="D18" s="98">
        <v>388</v>
      </c>
      <c r="E18" s="94">
        <f t="shared" si="0"/>
        <v>452.5</v>
      </c>
    </row>
    <row r="19" spans="1:5">
      <c r="A19" s="1">
        <v>17</v>
      </c>
      <c r="B19" s="96" t="s">
        <v>97</v>
      </c>
      <c r="C19" s="98">
        <v>492</v>
      </c>
      <c r="D19" s="98">
        <v>410</v>
      </c>
      <c r="E19" s="94">
        <f t="shared" si="0"/>
        <v>451</v>
      </c>
    </row>
    <row r="20" spans="1:5">
      <c r="A20" s="1">
        <v>6</v>
      </c>
      <c r="B20" s="96" t="s">
        <v>86</v>
      </c>
      <c r="C20" s="98">
        <v>494</v>
      </c>
      <c r="D20" s="98">
        <v>400</v>
      </c>
      <c r="E20" s="94">
        <f t="shared" si="0"/>
        <v>447</v>
      </c>
    </row>
    <row r="21" spans="1:5">
      <c r="A21" s="1">
        <v>18</v>
      </c>
      <c r="B21" s="96" t="s">
        <v>98</v>
      </c>
      <c r="C21" s="98">
        <v>465</v>
      </c>
      <c r="D21" s="98">
        <v>402</v>
      </c>
      <c r="E21" s="94">
        <f t="shared" si="0"/>
        <v>433.5</v>
      </c>
    </row>
    <row r="22" spans="1:5">
      <c r="A22" s="1">
        <v>7</v>
      </c>
      <c r="B22" s="96" t="s">
        <v>87</v>
      </c>
      <c r="C22" s="98">
        <v>478</v>
      </c>
      <c r="D22" s="98">
        <v>373</v>
      </c>
      <c r="E22" s="94">
        <f t="shared" si="0"/>
        <v>425.5</v>
      </c>
    </row>
    <row r="23" spans="1:5">
      <c r="A23" s="1">
        <v>1</v>
      </c>
      <c r="B23" s="96" t="s">
        <v>81</v>
      </c>
      <c r="C23" s="98">
        <v>423</v>
      </c>
      <c r="D23" s="98">
        <v>402</v>
      </c>
      <c r="E23" s="94">
        <f t="shared" si="0"/>
        <v>412.5</v>
      </c>
    </row>
    <row r="24" spans="1:5">
      <c r="A24" s="1">
        <v>21</v>
      </c>
      <c r="B24" s="96" t="s">
        <v>101</v>
      </c>
      <c r="C24" s="98">
        <v>459</v>
      </c>
      <c r="D24" s="98">
        <v>348</v>
      </c>
      <c r="E24" s="94">
        <f t="shared" si="0"/>
        <v>403.5</v>
      </c>
    </row>
    <row r="25" spans="1:5">
      <c r="A25" s="1">
        <v>13</v>
      </c>
      <c r="B25" s="96" t="s">
        <v>92</v>
      </c>
      <c r="C25" s="98">
        <v>412</v>
      </c>
      <c r="D25" s="98">
        <v>385</v>
      </c>
      <c r="E25" s="94">
        <f t="shared" si="0"/>
        <v>398.5</v>
      </c>
    </row>
    <row r="26" spans="1:5">
      <c r="A26" s="1">
        <v>16</v>
      </c>
      <c r="B26" s="96" t="s">
        <v>96</v>
      </c>
      <c r="C26" s="98">
        <v>408</v>
      </c>
      <c r="D26" s="98">
        <v>348</v>
      </c>
      <c r="E26" s="94">
        <f t="shared" si="0"/>
        <v>378</v>
      </c>
    </row>
    <row r="27" spans="1:5">
      <c r="A27" s="1">
        <v>11</v>
      </c>
      <c r="B27" s="96" t="s">
        <v>90</v>
      </c>
      <c r="C27" s="98">
        <v>447</v>
      </c>
      <c r="D27" s="98">
        <v>297</v>
      </c>
      <c r="E27" s="94">
        <f t="shared" si="0"/>
        <v>372</v>
      </c>
    </row>
    <row r="28" spans="1:5">
      <c r="A28" s="1">
        <v>27</v>
      </c>
      <c r="B28" s="96" t="s">
        <v>107</v>
      </c>
      <c r="C28" s="98">
        <v>185</v>
      </c>
      <c r="D28" s="98">
        <v>305</v>
      </c>
      <c r="E28" s="94">
        <f t="shared" si="0"/>
        <v>245</v>
      </c>
    </row>
  </sheetData>
  <sortState ref="A2:E28">
    <sortCondition descending="1" ref="E2:E28"/>
  </sortState>
  <conditionalFormatting sqref="C2:C28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D2:D28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E2:E28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"/>
  <sheetViews>
    <sheetView topLeftCell="A7" workbookViewId="0">
      <selection activeCell="K15" sqref="K15:K30"/>
    </sheetView>
  </sheetViews>
  <sheetFormatPr defaultRowHeight="15"/>
  <cols>
    <col min="1" max="1" width="2.85546875" customWidth="1"/>
    <col min="2" max="2" width="4.140625" customWidth="1"/>
    <col min="3" max="3" width="13.42578125" customWidth="1"/>
    <col min="4" max="4" width="3" customWidth="1"/>
    <col min="5" max="5" width="11.5703125" customWidth="1"/>
    <col min="6" max="6" width="3.7109375" customWidth="1"/>
    <col min="7" max="7" width="10.140625" customWidth="1"/>
    <col min="8" max="8" width="3" customWidth="1"/>
    <col min="9" max="9" width="12.5703125" customWidth="1"/>
    <col min="10" max="10" width="3.7109375" customWidth="1"/>
    <col min="11" max="11" width="14.28515625" customWidth="1"/>
    <col min="12" max="12" width="3.5703125" customWidth="1"/>
    <col min="13" max="13" width="2.85546875" customWidth="1"/>
    <col min="14" max="14" width="4" customWidth="1"/>
    <col min="15" max="15" width="7.85546875" customWidth="1"/>
    <col min="16" max="16" width="4" customWidth="1"/>
  </cols>
  <sheetData>
    <row r="1" spans="1:16" ht="28.5" customHeight="1">
      <c r="A1" s="105" t="s">
        <v>75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7"/>
      <c r="O1" s="17"/>
      <c r="P1" s="17"/>
    </row>
    <row r="2" spans="1:16">
      <c r="B2" s="1" t="s">
        <v>0</v>
      </c>
      <c r="C2" s="1"/>
      <c r="D2" s="1"/>
      <c r="E2" s="1"/>
      <c r="F2" s="2" t="s">
        <v>1</v>
      </c>
      <c r="G2" s="18" t="s">
        <v>19</v>
      </c>
      <c r="H2" s="18"/>
      <c r="I2" s="1" t="s">
        <v>2</v>
      </c>
      <c r="K2" s="5" t="s">
        <v>74</v>
      </c>
      <c r="L2" s="1"/>
      <c r="M2" s="2"/>
      <c r="O2" s="5"/>
    </row>
    <row r="3" spans="1:16">
      <c r="B3" s="1" t="s">
        <v>3</v>
      </c>
      <c r="C3" s="1"/>
      <c r="D3" s="1"/>
      <c r="E3" s="1"/>
      <c r="F3" s="2" t="s">
        <v>1</v>
      </c>
      <c r="G3" s="3">
        <v>42693</v>
      </c>
      <c r="H3" s="8"/>
      <c r="I3" s="20" t="s">
        <v>4</v>
      </c>
      <c r="J3" s="19"/>
      <c r="K3" s="5">
        <v>3</v>
      </c>
      <c r="L3" s="1"/>
      <c r="M3" s="2"/>
      <c r="O3" s="5"/>
    </row>
    <row r="4" spans="1:16">
      <c r="B4" s="1" t="s">
        <v>5</v>
      </c>
      <c r="C4" s="1"/>
      <c r="D4" s="1"/>
      <c r="E4" s="1"/>
      <c r="F4" s="2" t="s">
        <v>1</v>
      </c>
      <c r="G4" s="3" t="s">
        <v>6</v>
      </c>
      <c r="H4" s="3"/>
      <c r="I4" s="4" t="s">
        <v>9</v>
      </c>
      <c r="K4" s="5" t="s">
        <v>10</v>
      </c>
      <c r="L4" s="2"/>
      <c r="M4" s="2"/>
      <c r="O4" s="5"/>
    </row>
    <row r="5" spans="1:16">
      <c r="B5" s="1" t="s">
        <v>7</v>
      </c>
      <c r="C5" s="1"/>
      <c r="D5" s="1"/>
      <c r="E5" s="1"/>
      <c r="F5" s="2" t="s">
        <v>1</v>
      </c>
      <c r="G5" s="5">
        <v>32</v>
      </c>
      <c r="H5" s="18"/>
      <c r="I5" s="18" t="s">
        <v>79</v>
      </c>
      <c r="K5" s="21" t="s">
        <v>80</v>
      </c>
      <c r="N5" s="2"/>
    </row>
    <row r="6" spans="1:16">
      <c r="B6" s="1" t="s">
        <v>8</v>
      </c>
      <c r="C6" s="1"/>
      <c r="D6" s="1"/>
      <c r="E6" s="1"/>
      <c r="F6" s="2" t="s">
        <v>1</v>
      </c>
      <c r="G6" s="5">
        <v>2</v>
      </c>
      <c r="H6" s="18"/>
      <c r="I6" s="18"/>
    </row>
    <row r="7" spans="1:16">
      <c r="B7" s="1"/>
      <c r="C7" s="1"/>
      <c r="D7" s="1"/>
      <c r="E7" s="1"/>
      <c r="F7" s="2"/>
      <c r="G7" s="22"/>
      <c r="H7" s="18"/>
      <c r="I7" s="18"/>
    </row>
    <row r="8" spans="1:16">
      <c r="C8" s="115" t="s">
        <v>66</v>
      </c>
      <c r="D8" s="115"/>
      <c r="E8" s="115"/>
      <c r="F8" s="115"/>
      <c r="G8" s="115"/>
      <c r="H8" s="115"/>
      <c r="I8" s="115"/>
      <c r="J8" s="115"/>
      <c r="K8" s="115"/>
    </row>
    <row r="9" spans="1:16" ht="19.5" customHeight="1">
      <c r="C9" s="10" t="s">
        <v>67</v>
      </c>
      <c r="D9" s="10"/>
      <c r="E9" s="10" t="s">
        <v>68</v>
      </c>
      <c r="F9" s="10"/>
      <c r="G9" s="107" t="s">
        <v>12</v>
      </c>
      <c r="H9" s="10"/>
      <c r="I9" s="10" t="s">
        <v>69</v>
      </c>
      <c r="J9" s="10"/>
      <c r="K9" s="10" t="s">
        <v>70</v>
      </c>
    </row>
    <row r="10" spans="1:16" ht="19.5" customHeight="1">
      <c r="C10" s="10" t="s">
        <v>71</v>
      </c>
      <c r="D10" s="10"/>
      <c r="E10" s="10" t="s">
        <v>71</v>
      </c>
      <c r="F10" s="10"/>
      <c r="G10" s="107"/>
      <c r="H10" s="10"/>
      <c r="I10" s="10" t="s">
        <v>71</v>
      </c>
      <c r="J10" s="10"/>
      <c r="K10" s="10" t="s">
        <v>71</v>
      </c>
    </row>
    <row r="11" spans="1:16">
      <c r="B11" s="1"/>
      <c r="C11" s="1"/>
      <c r="D11" s="1"/>
      <c r="E11" s="1"/>
      <c r="F11" s="2"/>
      <c r="G11" s="5"/>
      <c r="H11" s="5"/>
      <c r="I11" s="5"/>
    </row>
    <row r="12" spans="1:16">
      <c r="A12" s="131" t="s">
        <v>64</v>
      </c>
      <c r="B12" s="132"/>
      <c r="C12" s="132"/>
      <c r="D12" s="132"/>
      <c r="E12" s="133"/>
      <c r="F12" s="2"/>
      <c r="G12" s="5"/>
      <c r="H12" s="5"/>
      <c r="I12" s="114" t="s">
        <v>65</v>
      </c>
      <c r="J12" s="114"/>
      <c r="K12" s="114"/>
      <c r="L12" s="114"/>
      <c r="M12" s="114"/>
    </row>
    <row r="13" spans="1:16">
      <c r="A13" s="7"/>
      <c r="B13" s="124" t="s">
        <v>13</v>
      </c>
      <c r="C13" s="124"/>
      <c r="D13" s="124"/>
      <c r="E13" s="124"/>
      <c r="F13" s="114"/>
      <c r="G13" s="114"/>
      <c r="H13" s="114"/>
      <c r="I13" s="114"/>
      <c r="J13" s="114"/>
      <c r="K13" s="114"/>
      <c r="L13" s="114"/>
      <c r="M13" s="114"/>
    </row>
    <row r="14" spans="1:16" ht="15" customHeight="1">
      <c r="A14" s="107" t="s">
        <v>21</v>
      </c>
      <c r="B14" s="114"/>
      <c r="C14" s="14" t="s">
        <v>23</v>
      </c>
      <c r="D14" s="15"/>
      <c r="E14" s="14" t="s">
        <v>23</v>
      </c>
      <c r="F14" s="116" t="s">
        <v>12</v>
      </c>
      <c r="G14" s="117"/>
      <c r="H14" s="16"/>
      <c r="I14" s="14" t="s">
        <v>23</v>
      </c>
      <c r="J14" s="122"/>
      <c r="K14" s="14" t="s">
        <v>23</v>
      </c>
      <c r="L14" s="116" t="s">
        <v>22</v>
      </c>
      <c r="M14" s="117"/>
    </row>
    <row r="15" spans="1:16" ht="20.25" customHeight="1">
      <c r="A15" s="107"/>
      <c r="B15" s="114"/>
      <c r="C15" s="10" t="s">
        <v>41</v>
      </c>
      <c r="D15" s="125"/>
      <c r="E15" s="10" t="s">
        <v>56</v>
      </c>
      <c r="F15" s="118"/>
      <c r="G15" s="119"/>
      <c r="H15" s="128"/>
      <c r="I15" s="12" t="s">
        <v>46</v>
      </c>
      <c r="J15" s="123"/>
      <c r="K15" s="10" t="s">
        <v>34</v>
      </c>
      <c r="L15" s="118"/>
      <c r="M15" s="119"/>
    </row>
    <row r="16" spans="1:16" ht="20.25" customHeight="1">
      <c r="A16" s="107"/>
      <c r="B16" s="114"/>
      <c r="C16" s="10" t="s">
        <v>40</v>
      </c>
      <c r="D16" s="126"/>
      <c r="E16" s="10" t="s">
        <v>55</v>
      </c>
      <c r="F16" s="118"/>
      <c r="G16" s="119"/>
      <c r="H16" s="129"/>
      <c r="I16" s="12" t="s">
        <v>59</v>
      </c>
      <c r="J16" s="123"/>
      <c r="K16" s="10" t="s">
        <v>30</v>
      </c>
      <c r="L16" s="118"/>
      <c r="M16" s="119"/>
    </row>
    <row r="17" spans="1:13" ht="20.25" customHeight="1">
      <c r="A17" s="107"/>
      <c r="B17" s="114"/>
      <c r="C17" s="10" t="s">
        <v>39</v>
      </c>
      <c r="D17" s="126"/>
      <c r="E17" s="10" t="s">
        <v>54</v>
      </c>
      <c r="F17" s="118"/>
      <c r="G17" s="119"/>
      <c r="H17" s="129"/>
      <c r="I17" s="12" t="s">
        <v>37</v>
      </c>
      <c r="J17" s="123"/>
      <c r="K17" s="10" t="s">
        <v>56</v>
      </c>
      <c r="L17" s="118"/>
      <c r="M17" s="119"/>
    </row>
    <row r="18" spans="1:13" ht="20.25" customHeight="1">
      <c r="A18" s="107"/>
      <c r="B18" s="114"/>
      <c r="C18" s="10" t="s">
        <v>38</v>
      </c>
      <c r="D18" s="126"/>
      <c r="E18" s="10" t="s">
        <v>53</v>
      </c>
      <c r="F18" s="118"/>
      <c r="G18" s="119"/>
      <c r="H18" s="129"/>
      <c r="I18" s="12" t="s">
        <v>36</v>
      </c>
      <c r="J18" s="123"/>
      <c r="K18" s="10" t="s">
        <v>60</v>
      </c>
      <c r="L18" s="118"/>
      <c r="M18" s="119"/>
    </row>
    <row r="19" spans="1:13" ht="20.25" customHeight="1">
      <c r="A19" s="107"/>
      <c r="B19" s="114"/>
      <c r="C19" s="10" t="s">
        <v>37</v>
      </c>
      <c r="D19" s="126"/>
      <c r="E19" s="10" t="s">
        <v>52</v>
      </c>
      <c r="F19" s="118"/>
      <c r="G19" s="119"/>
      <c r="H19" s="129"/>
      <c r="I19" s="12" t="s">
        <v>54</v>
      </c>
      <c r="J19" s="123"/>
      <c r="K19" s="10" t="s">
        <v>44</v>
      </c>
      <c r="L19" s="118"/>
      <c r="M19" s="119"/>
    </row>
    <row r="20" spans="1:13" ht="20.25" customHeight="1">
      <c r="A20" s="107"/>
      <c r="B20" s="114"/>
      <c r="C20" s="10" t="s">
        <v>36</v>
      </c>
      <c r="D20" s="126"/>
      <c r="E20" s="10" t="s">
        <v>51</v>
      </c>
      <c r="F20" s="118"/>
      <c r="G20" s="119"/>
      <c r="H20" s="129"/>
      <c r="I20" s="12" t="s">
        <v>49</v>
      </c>
      <c r="J20" s="123"/>
      <c r="K20" s="10" t="s">
        <v>28</v>
      </c>
      <c r="L20" s="118"/>
      <c r="M20" s="119"/>
    </row>
    <row r="21" spans="1:13" ht="20.25" customHeight="1">
      <c r="A21" s="107"/>
      <c r="B21" s="114"/>
      <c r="C21" s="10" t="s">
        <v>35</v>
      </c>
      <c r="D21" s="126"/>
      <c r="E21" s="10" t="s">
        <v>50</v>
      </c>
      <c r="F21" s="118"/>
      <c r="G21" s="119"/>
      <c r="H21" s="129"/>
      <c r="I21" s="12" t="s">
        <v>57</v>
      </c>
      <c r="J21" s="123"/>
      <c r="K21" s="10" t="s">
        <v>38</v>
      </c>
      <c r="L21" s="118"/>
      <c r="M21" s="119"/>
    </row>
    <row r="22" spans="1:13" ht="20.25" customHeight="1">
      <c r="A22" s="107"/>
      <c r="B22" s="114"/>
      <c r="C22" s="10" t="s">
        <v>34</v>
      </c>
      <c r="D22" s="126"/>
      <c r="E22" s="10" t="s">
        <v>49</v>
      </c>
      <c r="F22" s="118"/>
      <c r="G22" s="119"/>
      <c r="H22" s="129"/>
      <c r="I22" s="12" t="s">
        <v>52</v>
      </c>
      <c r="J22" s="123"/>
      <c r="K22" s="10" t="s">
        <v>33</v>
      </c>
      <c r="L22" s="118"/>
      <c r="M22" s="119"/>
    </row>
    <row r="23" spans="1:13" ht="20.25" customHeight="1">
      <c r="A23" s="107"/>
      <c r="B23" s="114"/>
      <c r="C23" s="10" t="s">
        <v>33</v>
      </c>
      <c r="D23" s="126"/>
      <c r="E23" s="10" t="s">
        <v>48</v>
      </c>
      <c r="F23" s="118"/>
      <c r="G23" s="119"/>
      <c r="H23" s="129"/>
      <c r="I23" s="12" t="s">
        <v>42</v>
      </c>
      <c r="J23" s="123"/>
      <c r="K23" s="10" t="s">
        <v>61</v>
      </c>
      <c r="L23" s="118"/>
      <c r="M23" s="119"/>
    </row>
    <row r="24" spans="1:13" ht="20.25" customHeight="1">
      <c r="A24" s="107"/>
      <c r="B24" s="114"/>
      <c r="C24" s="10" t="s">
        <v>30</v>
      </c>
      <c r="D24" s="126"/>
      <c r="E24" s="10" t="s">
        <v>47</v>
      </c>
      <c r="F24" s="118"/>
      <c r="G24" s="119"/>
      <c r="H24" s="129"/>
      <c r="I24" s="12" t="s">
        <v>53</v>
      </c>
      <c r="J24" s="123"/>
      <c r="K24" s="10" t="s">
        <v>47</v>
      </c>
      <c r="L24" s="118"/>
      <c r="M24" s="119"/>
    </row>
    <row r="25" spans="1:13" ht="20.25" customHeight="1">
      <c r="A25" s="107"/>
      <c r="B25" s="114"/>
      <c r="C25" s="10" t="s">
        <v>29</v>
      </c>
      <c r="D25" s="126"/>
      <c r="E25" s="10" t="s">
        <v>46</v>
      </c>
      <c r="F25" s="118"/>
      <c r="G25" s="119"/>
      <c r="H25" s="129"/>
      <c r="I25" s="12" t="s">
        <v>58</v>
      </c>
      <c r="J25" s="123"/>
      <c r="K25" s="10" t="s">
        <v>62</v>
      </c>
      <c r="L25" s="118"/>
      <c r="M25" s="119"/>
    </row>
    <row r="26" spans="1:13" ht="20.25" customHeight="1">
      <c r="A26" s="107"/>
      <c r="B26" s="114"/>
      <c r="C26" s="10" t="s">
        <v>31</v>
      </c>
      <c r="D26" s="126"/>
      <c r="E26" s="10" t="s">
        <v>45</v>
      </c>
      <c r="F26" s="118"/>
      <c r="G26" s="119"/>
      <c r="H26" s="129"/>
      <c r="I26" s="12" t="s">
        <v>29</v>
      </c>
      <c r="J26" s="123"/>
      <c r="K26" s="10" t="s">
        <v>35</v>
      </c>
      <c r="L26" s="118"/>
      <c r="M26" s="119"/>
    </row>
    <row r="27" spans="1:13" ht="20.25" customHeight="1">
      <c r="A27" s="107"/>
      <c r="B27" s="114"/>
      <c r="C27" s="10" t="s">
        <v>32</v>
      </c>
      <c r="D27" s="126"/>
      <c r="E27" s="12" t="s">
        <v>44</v>
      </c>
      <c r="F27" s="118"/>
      <c r="G27" s="119"/>
      <c r="H27" s="129"/>
      <c r="I27" s="12" t="s">
        <v>43</v>
      </c>
      <c r="J27" s="123"/>
      <c r="K27" s="10" t="s">
        <v>63</v>
      </c>
      <c r="L27" s="118"/>
      <c r="M27" s="119"/>
    </row>
    <row r="28" spans="1:13" ht="20.25" customHeight="1">
      <c r="A28" s="107"/>
      <c r="B28" s="114"/>
      <c r="C28" s="10" t="s">
        <v>28</v>
      </c>
      <c r="D28" s="126"/>
      <c r="E28" s="10" t="s">
        <v>43</v>
      </c>
      <c r="F28" s="118"/>
      <c r="G28" s="119"/>
      <c r="H28" s="129"/>
      <c r="I28" s="12" t="s">
        <v>26</v>
      </c>
      <c r="J28" s="123"/>
      <c r="K28" s="10" t="s">
        <v>48</v>
      </c>
      <c r="L28" s="118"/>
      <c r="M28" s="119"/>
    </row>
    <row r="29" spans="1:13" ht="20.25" customHeight="1">
      <c r="A29" s="107"/>
      <c r="B29" s="114"/>
      <c r="C29" s="10" t="s">
        <v>27</v>
      </c>
      <c r="D29" s="126"/>
      <c r="E29" s="10" t="s">
        <v>42</v>
      </c>
      <c r="F29" s="118"/>
      <c r="G29" s="119"/>
      <c r="H29" s="129"/>
      <c r="I29" s="12" t="s">
        <v>40</v>
      </c>
      <c r="J29" s="123"/>
      <c r="K29" s="10" t="s">
        <v>32</v>
      </c>
      <c r="L29" s="118"/>
      <c r="M29" s="119"/>
    </row>
    <row r="30" spans="1:13" ht="20.25" customHeight="1">
      <c r="A30" s="107"/>
      <c r="B30" s="114"/>
      <c r="C30" s="10" t="s">
        <v>26</v>
      </c>
      <c r="D30" s="126"/>
      <c r="E30" s="10" t="s">
        <v>57</v>
      </c>
      <c r="F30" s="118"/>
      <c r="G30" s="119"/>
      <c r="H30" s="129"/>
      <c r="I30" s="12" t="s">
        <v>51</v>
      </c>
      <c r="J30" s="123"/>
      <c r="K30" s="10" t="s">
        <v>39</v>
      </c>
      <c r="L30" s="118"/>
      <c r="M30" s="119"/>
    </row>
    <row r="31" spans="1:13">
      <c r="A31" s="107"/>
      <c r="B31" s="114"/>
      <c r="C31" s="7" t="s">
        <v>23</v>
      </c>
      <c r="D31" s="127"/>
      <c r="E31" s="10" t="s">
        <v>23</v>
      </c>
      <c r="F31" s="120"/>
      <c r="G31" s="121"/>
      <c r="H31" s="130"/>
      <c r="I31" s="14" t="s">
        <v>23</v>
      </c>
      <c r="J31" s="124"/>
      <c r="K31" s="14" t="s">
        <v>23</v>
      </c>
      <c r="L31" s="120"/>
      <c r="M31" s="121"/>
    </row>
    <row r="32" spans="1:13">
      <c r="A32" s="7"/>
      <c r="B32" s="114" t="s">
        <v>16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>
      <c r="A33" s="7"/>
      <c r="B33" s="7"/>
      <c r="C33" s="7" t="s">
        <v>24</v>
      </c>
      <c r="D33" s="7"/>
      <c r="E33" s="7" t="s">
        <v>24</v>
      </c>
      <c r="F33" s="7"/>
      <c r="G33" s="7"/>
      <c r="H33" s="7"/>
      <c r="I33" s="7" t="s">
        <v>24</v>
      </c>
      <c r="K33" s="7" t="s">
        <v>24</v>
      </c>
      <c r="M33" s="7"/>
    </row>
  </sheetData>
  <mergeCells count="14">
    <mergeCell ref="B32:M32"/>
    <mergeCell ref="C8:K8"/>
    <mergeCell ref="G9:G10"/>
    <mergeCell ref="L14:M31"/>
    <mergeCell ref="A1:M1"/>
    <mergeCell ref="A14:A31"/>
    <mergeCell ref="B14:B31"/>
    <mergeCell ref="F14:G31"/>
    <mergeCell ref="J14:J31"/>
    <mergeCell ref="D15:D31"/>
    <mergeCell ref="H15:H31"/>
    <mergeCell ref="A12:E12"/>
    <mergeCell ref="I12:M12"/>
    <mergeCell ref="B13:M13"/>
  </mergeCells>
  <pageMargins left="0.7" right="0.7" top="0.75" bottom="0.75" header="0.3" footer="0.3"/>
  <pageSetup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6"/>
  <sheetViews>
    <sheetView zoomScale="98" zoomScaleNormal="98" workbookViewId="0">
      <selection activeCell="U15" sqref="A1:XFD1048576"/>
    </sheetView>
  </sheetViews>
  <sheetFormatPr defaultRowHeight="15"/>
  <cols>
    <col min="1" max="1" width="6.7109375" customWidth="1"/>
    <col min="2" max="2" width="4.140625" customWidth="1"/>
    <col min="3" max="3" width="9.42578125" customWidth="1"/>
    <col min="4" max="4" width="3" customWidth="1"/>
    <col min="5" max="5" width="8.5703125" customWidth="1"/>
    <col min="6" max="6" width="3.7109375" customWidth="1"/>
    <col min="7" max="7" width="11.140625" customWidth="1"/>
    <col min="8" max="8" width="3" customWidth="1"/>
    <col min="9" max="9" width="9.85546875" customWidth="1"/>
    <col min="10" max="10" width="3.7109375" customWidth="1"/>
    <col min="11" max="11" width="11.7109375" customWidth="1"/>
    <col min="12" max="12" width="3.5703125" customWidth="1"/>
    <col min="13" max="13" width="2.85546875" customWidth="1"/>
    <col min="14" max="14" width="4" customWidth="1"/>
    <col min="15" max="15" width="7.85546875" customWidth="1"/>
    <col min="16" max="16" width="4" customWidth="1"/>
  </cols>
  <sheetData>
    <row r="1" spans="1:16" ht="28.5" customHeight="1">
      <c r="A1" s="105" t="s">
        <v>114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7"/>
      <c r="P1" s="17"/>
    </row>
    <row r="2" spans="1:16">
      <c r="B2" s="1" t="s">
        <v>0</v>
      </c>
      <c r="C2" s="1"/>
      <c r="D2" s="1"/>
      <c r="E2" s="1"/>
      <c r="F2" s="2" t="s">
        <v>1</v>
      </c>
      <c r="G2" s="18" t="s">
        <v>117</v>
      </c>
      <c r="H2" s="18"/>
      <c r="I2" s="1" t="s">
        <v>2</v>
      </c>
      <c r="K2" s="13" t="s">
        <v>20</v>
      </c>
      <c r="L2" s="1"/>
      <c r="M2" s="2"/>
      <c r="O2" s="5"/>
    </row>
    <row r="3" spans="1:16">
      <c r="B3" s="1" t="s">
        <v>3</v>
      </c>
      <c r="C3" s="1"/>
      <c r="D3" s="1"/>
      <c r="E3" s="1"/>
      <c r="F3" s="2" t="s">
        <v>1</v>
      </c>
      <c r="G3" s="8">
        <v>42693</v>
      </c>
      <c r="H3" s="8"/>
      <c r="I3" s="1" t="s">
        <v>4</v>
      </c>
      <c r="J3" s="6"/>
      <c r="K3" s="13">
        <v>3</v>
      </c>
      <c r="L3" s="1"/>
      <c r="M3" s="2"/>
      <c r="O3" s="5"/>
    </row>
    <row r="4" spans="1:16">
      <c r="B4" s="1" t="s">
        <v>5</v>
      </c>
      <c r="C4" s="1"/>
      <c r="D4" s="1"/>
      <c r="E4" s="1"/>
      <c r="F4" s="2" t="s">
        <v>1</v>
      </c>
      <c r="G4" s="3" t="s">
        <v>6</v>
      </c>
      <c r="H4" s="3"/>
      <c r="I4" s="4" t="s">
        <v>9</v>
      </c>
      <c r="K4" s="13" t="s">
        <v>10</v>
      </c>
      <c r="L4" s="2"/>
      <c r="M4" s="2"/>
      <c r="O4" s="5"/>
    </row>
    <row r="5" spans="1:16">
      <c r="B5" s="1" t="s">
        <v>7</v>
      </c>
      <c r="C5" s="1"/>
      <c r="D5" s="1"/>
      <c r="E5" s="1"/>
      <c r="F5" s="2" t="s">
        <v>1</v>
      </c>
      <c r="G5" s="103">
        <v>10</v>
      </c>
      <c r="H5" s="103"/>
      <c r="I5" s="103"/>
      <c r="N5" s="2"/>
    </row>
    <row r="6" spans="1:16">
      <c r="B6" s="1" t="s">
        <v>8</v>
      </c>
      <c r="C6" s="1"/>
      <c r="D6" s="1"/>
      <c r="E6" s="1"/>
      <c r="F6" s="2" t="s">
        <v>1</v>
      </c>
      <c r="G6" s="103">
        <v>2</v>
      </c>
      <c r="H6" s="103"/>
      <c r="I6" s="103"/>
    </row>
    <row r="7" spans="1:16">
      <c r="B7" s="1"/>
      <c r="C7" s="1"/>
      <c r="D7" s="1"/>
      <c r="E7" s="1"/>
      <c r="F7" s="2"/>
      <c r="G7" s="5"/>
      <c r="H7" s="5"/>
      <c r="I7" s="5"/>
    </row>
    <row r="8" spans="1:16">
      <c r="A8" s="131" t="s">
        <v>64</v>
      </c>
      <c r="B8" s="132"/>
      <c r="C8" s="132"/>
      <c r="D8" s="132"/>
      <c r="E8" s="133"/>
      <c r="F8" s="2"/>
      <c r="G8" s="5"/>
      <c r="H8" s="5"/>
      <c r="I8" s="114" t="s">
        <v>65</v>
      </c>
      <c r="J8" s="114"/>
      <c r="K8" s="114"/>
      <c r="L8" s="114"/>
      <c r="M8" s="114"/>
    </row>
    <row r="9" spans="1:16">
      <c r="A9" s="7"/>
      <c r="B9" s="124" t="s">
        <v>72</v>
      </c>
      <c r="C9" s="124"/>
      <c r="D9" s="124"/>
      <c r="E9" s="124"/>
      <c r="F9" s="114"/>
      <c r="G9" s="114"/>
      <c r="H9" s="114"/>
      <c r="I9" s="114"/>
      <c r="J9" s="114"/>
      <c r="K9" s="114"/>
      <c r="L9" s="114"/>
      <c r="M9" s="114"/>
    </row>
    <row r="10" spans="1:16" ht="29.25" customHeight="1">
      <c r="A10" s="107" t="s">
        <v>76</v>
      </c>
      <c r="B10" s="114"/>
      <c r="C10" s="10">
        <v>5</v>
      </c>
      <c r="D10" s="126"/>
      <c r="E10" s="12">
        <v>10</v>
      </c>
      <c r="F10" s="118"/>
      <c r="G10" s="119"/>
      <c r="H10" s="129"/>
      <c r="I10" s="12">
        <v>7</v>
      </c>
      <c r="J10" s="123"/>
      <c r="K10" s="10">
        <v>5</v>
      </c>
      <c r="L10" s="116" t="s">
        <v>22</v>
      </c>
      <c r="M10" s="117"/>
    </row>
    <row r="11" spans="1:16" ht="29.25" customHeight="1">
      <c r="A11" s="107"/>
      <c r="B11" s="114"/>
      <c r="C11" s="10">
        <v>4</v>
      </c>
      <c r="D11" s="126"/>
      <c r="E11" s="10">
        <v>9</v>
      </c>
      <c r="F11" s="118"/>
      <c r="G11" s="119"/>
      <c r="H11" s="129"/>
      <c r="I11" s="12">
        <v>2</v>
      </c>
      <c r="J11" s="123"/>
      <c r="K11" s="10">
        <v>8</v>
      </c>
      <c r="L11" s="118"/>
      <c r="M11" s="119"/>
    </row>
    <row r="12" spans="1:16" ht="29.25" customHeight="1">
      <c r="A12" s="107"/>
      <c r="B12" s="114"/>
      <c r="C12" s="10">
        <v>3</v>
      </c>
      <c r="D12" s="126"/>
      <c r="E12" s="10">
        <v>8</v>
      </c>
      <c r="F12" s="118"/>
      <c r="G12" s="119"/>
      <c r="H12" s="129"/>
      <c r="I12" s="12">
        <v>4</v>
      </c>
      <c r="J12" s="123"/>
      <c r="K12" s="10">
        <v>1</v>
      </c>
      <c r="L12" s="118"/>
      <c r="M12" s="119"/>
    </row>
    <row r="13" spans="1:16" ht="29.25" customHeight="1">
      <c r="A13" s="107"/>
      <c r="B13" s="114"/>
      <c r="C13" s="10">
        <v>2</v>
      </c>
      <c r="D13" s="126"/>
      <c r="E13" s="10">
        <v>7</v>
      </c>
      <c r="F13" s="118"/>
      <c r="G13" s="119"/>
      <c r="H13" s="129"/>
      <c r="I13" s="12">
        <v>6</v>
      </c>
      <c r="J13" s="123"/>
      <c r="K13" s="10">
        <v>9</v>
      </c>
      <c r="L13" s="118"/>
      <c r="M13" s="119"/>
    </row>
    <row r="14" spans="1:16" ht="29.25" customHeight="1">
      <c r="A14" s="107"/>
      <c r="B14" s="114"/>
      <c r="C14" s="7">
        <v>1</v>
      </c>
      <c r="D14" s="127"/>
      <c r="E14" s="10">
        <v>6</v>
      </c>
      <c r="F14" s="120"/>
      <c r="G14" s="121"/>
      <c r="H14" s="130"/>
      <c r="I14" s="14">
        <v>10</v>
      </c>
      <c r="J14" s="124"/>
      <c r="K14" s="14">
        <v>3</v>
      </c>
      <c r="L14" s="120"/>
      <c r="M14" s="121"/>
    </row>
    <row r="15" spans="1:16">
      <c r="A15" s="7"/>
      <c r="B15" s="114" t="s">
        <v>73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</row>
    <row r="16" spans="1:16">
      <c r="A16" s="7"/>
      <c r="B16" s="7"/>
      <c r="C16" s="7" t="s">
        <v>24</v>
      </c>
      <c r="D16" s="7"/>
      <c r="E16" s="7" t="s">
        <v>24</v>
      </c>
      <c r="F16" s="7"/>
      <c r="G16" s="7"/>
      <c r="H16" s="7"/>
      <c r="I16" s="7" t="s">
        <v>24</v>
      </c>
      <c r="K16" s="7" t="s">
        <v>24</v>
      </c>
      <c r="M16" s="7"/>
    </row>
  </sheetData>
  <sortState ref="A9:N29">
    <sortCondition descending="1" ref="I11:I26"/>
  </sortState>
  <mergeCells count="14">
    <mergeCell ref="F10:G14"/>
    <mergeCell ref="L10:M14"/>
    <mergeCell ref="A1:N1"/>
    <mergeCell ref="G5:I5"/>
    <mergeCell ref="B15:M15"/>
    <mergeCell ref="D10:D14"/>
    <mergeCell ref="H10:H14"/>
    <mergeCell ref="G6:I6"/>
    <mergeCell ref="B9:M9"/>
    <mergeCell ref="A8:E8"/>
    <mergeCell ref="I8:M8"/>
    <mergeCell ref="A10:A14"/>
    <mergeCell ref="B10:B14"/>
    <mergeCell ref="J10:J14"/>
  </mergeCells>
  <pageMargins left="0.7" right="0.7" top="0.75" bottom="0.75" header="0.3" footer="0.3"/>
  <pageSetup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topLeftCell="A19" zoomScale="96" zoomScaleNormal="96" workbookViewId="0">
      <selection activeCell="F9" sqref="F9:F35"/>
    </sheetView>
  </sheetViews>
  <sheetFormatPr defaultRowHeight="15"/>
  <cols>
    <col min="1" max="1" width="9.7109375" customWidth="1"/>
    <col min="2" max="2" width="4.140625" customWidth="1"/>
    <col min="3" max="3" width="13.42578125" customWidth="1"/>
    <col min="4" max="4" width="3.7109375" customWidth="1"/>
    <col min="5" max="5" width="11.140625" customWidth="1"/>
    <col min="6" max="6" width="12.5703125" customWidth="1"/>
    <col min="7" max="7" width="3.7109375" customWidth="1"/>
    <col min="8" max="8" width="3.5703125" customWidth="1"/>
    <col min="9" max="9" width="9.140625" customWidth="1"/>
    <col min="10" max="10" width="4" customWidth="1"/>
    <col min="11" max="11" width="7.85546875" customWidth="1"/>
    <col min="12" max="12" width="4" customWidth="1"/>
  </cols>
  <sheetData>
    <row r="1" spans="1:12" ht="28.5" customHeight="1">
      <c r="A1" s="105" t="s">
        <v>77</v>
      </c>
      <c r="B1" s="105"/>
      <c r="C1" s="105"/>
      <c r="D1" s="105"/>
      <c r="E1" s="105"/>
      <c r="F1" s="105"/>
      <c r="G1" s="105"/>
      <c r="H1" s="105"/>
      <c r="I1" s="105"/>
      <c r="J1" s="17"/>
      <c r="K1" s="17"/>
      <c r="L1" s="17"/>
    </row>
    <row r="2" spans="1:12">
      <c r="A2" s="1" t="s">
        <v>0</v>
      </c>
      <c r="B2" s="1"/>
      <c r="C2" s="1"/>
      <c r="D2" s="1"/>
      <c r="E2" s="2" t="s">
        <v>1</v>
      </c>
      <c r="F2" s="18" t="s">
        <v>78</v>
      </c>
      <c r="G2" s="18"/>
      <c r="H2" s="1" t="s">
        <v>2</v>
      </c>
      <c r="J2" s="5" t="s">
        <v>74</v>
      </c>
    </row>
    <row r="3" spans="1:12">
      <c r="A3" s="1" t="s">
        <v>3</v>
      </c>
      <c r="B3" s="1"/>
      <c r="C3" s="1"/>
      <c r="D3" s="1"/>
      <c r="E3" s="2" t="s">
        <v>1</v>
      </c>
      <c r="F3" s="3">
        <v>42693</v>
      </c>
      <c r="G3" s="8"/>
      <c r="H3" s="20" t="s">
        <v>4</v>
      </c>
      <c r="I3" s="19"/>
      <c r="J3" s="5">
        <v>3</v>
      </c>
    </row>
    <row r="4" spans="1:12">
      <c r="A4" s="1" t="s">
        <v>5</v>
      </c>
      <c r="B4" s="1"/>
      <c r="C4" s="1"/>
      <c r="D4" s="1"/>
      <c r="E4" s="2" t="s">
        <v>1</v>
      </c>
      <c r="F4" s="3" t="s">
        <v>6</v>
      </c>
      <c r="G4" s="3"/>
      <c r="H4" s="4" t="s">
        <v>9</v>
      </c>
      <c r="J4" s="5" t="s">
        <v>10</v>
      </c>
    </row>
    <row r="5" spans="1:12">
      <c r="A5" s="1" t="s">
        <v>7</v>
      </c>
      <c r="B5" s="1"/>
      <c r="C5" s="1"/>
      <c r="D5" s="1"/>
      <c r="E5" s="2" t="s">
        <v>1</v>
      </c>
      <c r="F5" s="5">
        <v>27</v>
      </c>
      <c r="G5" s="18"/>
      <c r="H5" s="18" t="s">
        <v>79</v>
      </c>
      <c r="J5" t="s">
        <v>80</v>
      </c>
    </row>
    <row r="6" spans="1:12">
      <c r="A6" s="1" t="s">
        <v>8</v>
      </c>
      <c r="B6" s="1"/>
      <c r="C6" s="1"/>
      <c r="D6" s="1"/>
      <c r="E6" s="2" t="s">
        <v>1</v>
      </c>
      <c r="F6" s="103">
        <v>2</v>
      </c>
      <c r="G6" s="103"/>
      <c r="H6" s="103"/>
    </row>
    <row r="7" spans="1:12">
      <c r="B7" s="1"/>
      <c r="C7" s="1"/>
      <c r="D7" s="2"/>
      <c r="E7" s="5"/>
      <c r="F7" s="5"/>
    </row>
    <row r="8" spans="1:12" ht="16.5" customHeight="1">
      <c r="A8" s="107" t="s">
        <v>116</v>
      </c>
      <c r="B8" s="114"/>
      <c r="C8" s="24" t="s">
        <v>23</v>
      </c>
      <c r="D8" s="116" t="s">
        <v>12</v>
      </c>
      <c r="E8" s="117"/>
      <c r="F8" s="14" t="s">
        <v>23</v>
      </c>
      <c r="G8" s="122"/>
      <c r="H8" s="116" t="s">
        <v>22</v>
      </c>
      <c r="I8" s="117"/>
    </row>
    <row r="9" spans="1:12" ht="19.5" customHeight="1">
      <c r="A9" s="107"/>
      <c r="B9" s="114"/>
      <c r="C9" s="10" t="s">
        <v>107</v>
      </c>
      <c r="D9" s="118"/>
      <c r="E9" s="119"/>
      <c r="F9" s="12" t="s">
        <v>96</v>
      </c>
      <c r="G9" s="123"/>
      <c r="H9" s="118"/>
      <c r="I9" s="119"/>
    </row>
    <row r="10" spans="1:12" ht="19.5" customHeight="1">
      <c r="A10" s="107"/>
      <c r="B10" s="114"/>
      <c r="C10" s="10" t="s">
        <v>106</v>
      </c>
      <c r="D10" s="118"/>
      <c r="E10" s="119"/>
      <c r="F10" s="12" t="s">
        <v>87</v>
      </c>
      <c r="G10" s="123"/>
      <c r="H10" s="118"/>
      <c r="I10" s="119"/>
    </row>
    <row r="11" spans="1:12" ht="19.5" customHeight="1">
      <c r="A11" s="107"/>
      <c r="B11" s="114"/>
      <c r="C11" s="10" t="s">
        <v>105</v>
      </c>
      <c r="D11" s="118"/>
      <c r="E11" s="119"/>
      <c r="F11" s="12" t="s">
        <v>105</v>
      </c>
      <c r="G11" s="123"/>
      <c r="H11" s="118"/>
      <c r="I11" s="119"/>
    </row>
    <row r="12" spans="1:12" ht="19.5" customHeight="1">
      <c r="A12" s="107"/>
      <c r="B12" s="114"/>
      <c r="C12" s="10" t="s">
        <v>104</v>
      </c>
      <c r="D12" s="118"/>
      <c r="E12" s="119"/>
      <c r="F12" s="12" t="s">
        <v>95</v>
      </c>
      <c r="G12" s="123"/>
      <c r="H12" s="118"/>
      <c r="I12" s="119"/>
    </row>
    <row r="13" spans="1:12" ht="19.5" customHeight="1">
      <c r="A13" s="107"/>
      <c r="B13" s="114"/>
      <c r="C13" s="10" t="s">
        <v>103</v>
      </c>
      <c r="D13" s="118"/>
      <c r="E13" s="119"/>
      <c r="F13" s="12" t="s">
        <v>107</v>
      </c>
      <c r="G13" s="123"/>
      <c r="H13" s="118"/>
      <c r="I13" s="119"/>
    </row>
    <row r="14" spans="1:12" ht="19.5" customHeight="1">
      <c r="A14" s="107"/>
      <c r="B14" s="114"/>
      <c r="C14" s="10" t="s">
        <v>102</v>
      </c>
      <c r="D14" s="118"/>
      <c r="E14" s="119"/>
      <c r="F14" s="12" t="s">
        <v>103</v>
      </c>
      <c r="G14" s="123"/>
      <c r="H14" s="118"/>
      <c r="I14" s="119"/>
    </row>
    <row r="15" spans="1:12" ht="19.5" customHeight="1">
      <c r="A15" s="107"/>
      <c r="B15" s="114"/>
      <c r="C15" s="10" t="s">
        <v>101</v>
      </c>
      <c r="D15" s="118"/>
      <c r="E15" s="119"/>
      <c r="F15" s="12" t="s">
        <v>110</v>
      </c>
      <c r="G15" s="123"/>
      <c r="H15" s="118"/>
      <c r="I15" s="119"/>
    </row>
    <row r="16" spans="1:12" ht="19.5" customHeight="1">
      <c r="A16" s="107"/>
      <c r="B16" s="114"/>
      <c r="C16" s="10" t="s">
        <v>100</v>
      </c>
      <c r="D16" s="118"/>
      <c r="E16" s="119"/>
      <c r="F16" s="12" t="s">
        <v>89</v>
      </c>
      <c r="G16" s="123"/>
      <c r="H16" s="118"/>
      <c r="I16" s="119"/>
    </row>
    <row r="17" spans="1:9" ht="19.5" customHeight="1">
      <c r="A17" s="107"/>
      <c r="B17" s="114"/>
      <c r="C17" s="10" t="s">
        <v>99</v>
      </c>
      <c r="D17" s="118"/>
      <c r="E17" s="119"/>
      <c r="F17" s="12" t="s">
        <v>94</v>
      </c>
      <c r="G17" s="123"/>
      <c r="H17" s="118"/>
      <c r="I17" s="119"/>
    </row>
    <row r="18" spans="1:9" ht="19.5" customHeight="1">
      <c r="A18" s="107"/>
      <c r="B18" s="114"/>
      <c r="C18" s="10" t="s">
        <v>98</v>
      </c>
      <c r="D18" s="118"/>
      <c r="E18" s="119"/>
      <c r="F18" s="12" t="s">
        <v>101</v>
      </c>
      <c r="G18" s="123"/>
      <c r="H18" s="118"/>
      <c r="I18" s="119"/>
    </row>
    <row r="19" spans="1:9" ht="19.5" customHeight="1">
      <c r="A19" s="107"/>
      <c r="B19" s="114"/>
      <c r="C19" s="10" t="s">
        <v>97</v>
      </c>
      <c r="D19" s="118"/>
      <c r="E19" s="119"/>
      <c r="F19" s="12" t="s">
        <v>91</v>
      </c>
      <c r="G19" s="123"/>
      <c r="H19" s="118"/>
      <c r="I19" s="119"/>
    </row>
    <row r="20" spans="1:9" ht="19.5" customHeight="1">
      <c r="A20" s="107"/>
      <c r="B20" s="114"/>
      <c r="C20" s="10" t="s">
        <v>96</v>
      </c>
      <c r="D20" s="118"/>
      <c r="E20" s="119"/>
      <c r="F20" s="12" t="s">
        <v>85</v>
      </c>
      <c r="G20" s="123"/>
      <c r="H20" s="118"/>
      <c r="I20" s="119"/>
    </row>
    <row r="21" spans="1:9" ht="19.5" customHeight="1">
      <c r="A21" s="107"/>
      <c r="B21" s="114"/>
      <c r="C21" s="10" t="s">
        <v>95</v>
      </c>
      <c r="D21" s="118"/>
      <c r="E21" s="119"/>
      <c r="F21" s="12" t="s">
        <v>88</v>
      </c>
      <c r="G21" s="123"/>
      <c r="H21" s="118"/>
      <c r="I21" s="119"/>
    </row>
    <row r="22" spans="1:9" ht="19.5" customHeight="1">
      <c r="A22" s="107"/>
      <c r="B22" s="114"/>
      <c r="C22" s="10" t="s">
        <v>94</v>
      </c>
      <c r="D22" s="118"/>
      <c r="E22" s="119"/>
      <c r="F22" s="12" t="s">
        <v>98</v>
      </c>
      <c r="G22" s="123"/>
      <c r="H22" s="118"/>
      <c r="I22" s="119"/>
    </row>
    <row r="23" spans="1:9" ht="19.5" customHeight="1">
      <c r="A23" s="107"/>
      <c r="B23" s="114"/>
      <c r="C23" s="10" t="s">
        <v>92</v>
      </c>
      <c r="D23" s="118"/>
      <c r="E23" s="119"/>
      <c r="F23" s="12" t="s">
        <v>81</v>
      </c>
      <c r="G23" s="123"/>
      <c r="H23" s="118"/>
      <c r="I23" s="119"/>
    </row>
    <row r="24" spans="1:9" ht="19.5" customHeight="1">
      <c r="A24" s="107"/>
      <c r="B24" s="114"/>
      <c r="C24" s="10" t="s">
        <v>91</v>
      </c>
      <c r="D24" s="118"/>
      <c r="E24" s="119"/>
      <c r="F24" s="12" t="s">
        <v>100</v>
      </c>
      <c r="G24" s="123"/>
      <c r="H24" s="118"/>
      <c r="I24" s="119"/>
    </row>
    <row r="25" spans="1:9" ht="19.5" customHeight="1">
      <c r="A25" s="107"/>
      <c r="B25" s="114"/>
      <c r="C25" s="10" t="s">
        <v>90</v>
      </c>
      <c r="D25" s="118"/>
      <c r="E25" s="119"/>
      <c r="F25" s="12" t="s">
        <v>109</v>
      </c>
      <c r="G25" s="123"/>
      <c r="H25" s="118"/>
      <c r="I25" s="119"/>
    </row>
    <row r="26" spans="1:9" ht="19.5" customHeight="1">
      <c r="A26" s="107"/>
      <c r="B26" s="114"/>
      <c r="C26" s="10" t="s">
        <v>93</v>
      </c>
      <c r="D26" s="118"/>
      <c r="E26" s="119"/>
      <c r="F26" s="12" t="s">
        <v>82</v>
      </c>
      <c r="G26" s="123"/>
      <c r="H26" s="118"/>
      <c r="I26" s="119"/>
    </row>
    <row r="27" spans="1:9" ht="19.5" customHeight="1">
      <c r="A27" s="107"/>
      <c r="B27" s="114"/>
      <c r="C27" s="10" t="s">
        <v>89</v>
      </c>
      <c r="D27" s="118"/>
      <c r="E27" s="119"/>
      <c r="F27" s="12" t="s">
        <v>84</v>
      </c>
      <c r="G27" s="123"/>
      <c r="H27" s="118"/>
      <c r="I27" s="119"/>
    </row>
    <row r="28" spans="1:9" ht="19.5" customHeight="1">
      <c r="A28" s="107"/>
      <c r="B28" s="114"/>
      <c r="C28" s="10" t="s">
        <v>88</v>
      </c>
      <c r="D28" s="118"/>
      <c r="E28" s="119"/>
      <c r="F28" s="12" t="s">
        <v>102</v>
      </c>
      <c r="G28" s="123"/>
      <c r="H28" s="118"/>
      <c r="I28" s="119"/>
    </row>
    <row r="29" spans="1:9" ht="19.5" customHeight="1">
      <c r="A29" s="107"/>
      <c r="B29" s="114"/>
      <c r="C29" s="10" t="s">
        <v>87</v>
      </c>
      <c r="D29" s="118"/>
      <c r="E29" s="119"/>
      <c r="F29" s="12" t="s">
        <v>108</v>
      </c>
      <c r="G29" s="123"/>
      <c r="H29" s="118"/>
      <c r="I29" s="119"/>
    </row>
    <row r="30" spans="1:9" ht="19.5" customHeight="1">
      <c r="A30" s="107"/>
      <c r="B30" s="114"/>
      <c r="C30" s="10" t="s">
        <v>86</v>
      </c>
      <c r="D30" s="118"/>
      <c r="E30" s="119"/>
      <c r="F30" s="12" t="s">
        <v>104</v>
      </c>
      <c r="G30" s="123"/>
      <c r="H30" s="118"/>
      <c r="I30" s="119"/>
    </row>
    <row r="31" spans="1:9" ht="19.5" customHeight="1">
      <c r="A31" s="107"/>
      <c r="B31" s="114"/>
      <c r="C31" s="10" t="s">
        <v>85</v>
      </c>
      <c r="D31" s="118"/>
      <c r="E31" s="119"/>
      <c r="F31" s="12" t="s">
        <v>83</v>
      </c>
      <c r="G31" s="123"/>
      <c r="H31" s="118"/>
      <c r="I31" s="119"/>
    </row>
    <row r="32" spans="1:9" ht="19.5" customHeight="1">
      <c r="A32" s="107"/>
      <c r="B32" s="114"/>
      <c r="C32" s="10" t="s">
        <v>84</v>
      </c>
      <c r="D32" s="118"/>
      <c r="E32" s="119"/>
      <c r="F32" s="12" t="s">
        <v>189</v>
      </c>
      <c r="G32" s="123"/>
      <c r="H32" s="118"/>
      <c r="I32" s="119"/>
    </row>
    <row r="33" spans="1:9" ht="19.5" customHeight="1">
      <c r="A33" s="107"/>
      <c r="B33" s="114"/>
      <c r="C33" s="10" t="s">
        <v>83</v>
      </c>
      <c r="D33" s="118"/>
      <c r="E33" s="119"/>
      <c r="F33" s="12" t="s">
        <v>86</v>
      </c>
      <c r="G33" s="123"/>
      <c r="H33" s="118"/>
      <c r="I33" s="119"/>
    </row>
    <row r="34" spans="1:9" ht="19.5" customHeight="1">
      <c r="A34" s="107"/>
      <c r="B34" s="114"/>
      <c r="C34" s="10" t="s">
        <v>82</v>
      </c>
      <c r="D34" s="118"/>
      <c r="E34" s="119"/>
      <c r="F34" s="12" t="s">
        <v>97</v>
      </c>
      <c r="G34" s="123"/>
      <c r="H34" s="118"/>
      <c r="I34" s="119"/>
    </row>
    <row r="35" spans="1:9" ht="19.5" customHeight="1">
      <c r="A35" s="107"/>
      <c r="B35" s="114"/>
      <c r="C35" s="10" t="s">
        <v>81</v>
      </c>
      <c r="D35" s="118"/>
      <c r="E35" s="119"/>
      <c r="F35" s="12" t="s">
        <v>90</v>
      </c>
      <c r="G35" s="123"/>
      <c r="H35" s="118"/>
      <c r="I35" s="119"/>
    </row>
    <row r="36" spans="1:9" ht="12" customHeight="1">
      <c r="A36" s="107"/>
      <c r="B36" s="114"/>
      <c r="C36" s="7" t="s">
        <v>23</v>
      </c>
      <c r="D36" s="120"/>
      <c r="E36" s="121"/>
      <c r="F36" s="14" t="s">
        <v>23</v>
      </c>
      <c r="G36" s="124"/>
      <c r="H36" s="120"/>
      <c r="I36" s="121"/>
    </row>
    <row r="37" spans="1:9" ht="17.25" customHeight="1">
      <c r="A37" s="7"/>
      <c r="B37" s="114" t="s">
        <v>16</v>
      </c>
      <c r="C37" s="114"/>
      <c r="D37" s="114"/>
      <c r="E37" s="114"/>
      <c r="F37" s="114"/>
      <c r="G37" s="114"/>
      <c r="H37" s="114"/>
      <c r="I37" s="114"/>
    </row>
    <row r="38" spans="1:9">
      <c r="A38" s="7"/>
      <c r="B38" s="7"/>
      <c r="C38" s="7" t="s">
        <v>24</v>
      </c>
      <c r="D38" s="7"/>
      <c r="E38" s="7"/>
      <c r="F38" s="7" t="s">
        <v>24</v>
      </c>
      <c r="I38" s="7"/>
    </row>
  </sheetData>
  <mergeCells count="8">
    <mergeCell ref="B37:I37"/>
    <mergeCell ref="A1:I1"/>
    <mergeCell ref="A8:A36"/>
    <mergeCell ref="B8:B36"/>
    <mergeCell ref="D8:E36"/>
    <mergeCell ref="G8:G36"/>
    <mergeCell ref="H8:I36"/>
    <mergeCell ref="F6:H6"/>
  </mergeCells>
  <pageMargins left="0.7" right="0.7" top="0.75" bottom="0.75" header="0.3" footer="0.3"/>
  <pageSetup orientation="portrait" horizont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M163"/>
  <sheetViews>
    <sheetView topLeftCell="A52" zoomScale="50" zoomScaleNormal="50" workbookViewId="0">
      <selection activeCell="U15" sqref="A1:XFD1048576"/>
    </sheetView>
  </sheetViews>
  <sheetFormatPr defaultRowHeight="15"/>
  <cols>
    <col min="1" max="1" width="1.7109375" customWidth="1"/>
    <col min="2" max="2" width="26.42578125" customWidth="1"/>
    <col min="3" max="3" width="6.140625" customWidth="1"/>
    <col min="4" max="4" width="23.140625" customWidth="1"/>
    <col min="5" max="5" width="6.85546875" customWidth="1"/>
    <col min="6" max="6" width="24.140625" customWidth="1"/>
    <col min="7" max="7" width="9.140625" customWidth="1"/>
    <col min="8" max="8" width="30.85546875" customWidth="1"/>
    <col min="10" max="10" width="31.7109375" customWidth="1"/>
  </cols>
  <sheetData>
    <row r="1" spans="2:13" ht="15.75" thickBot="1"/>
    <row r="2" spans="2:13" ht="15.75" thickTop="1">
      <c r="B2" s="25" t="s">
        <v>118</v>
      </c>
      <c r="D2" s="25" t="s">
        <v>118</v>
      </c>
      <c r="F2" s="25" t="s">
        <v>118</v>
      </c>
    </row>
    <row r="3" spans="2:13">
      <c r="B3" s="26" t="s">
        <v>120</v>
      </c>
      <c r="D3" s="26" t="s">
        <v>120</v>
      </c>
      <c r="F3" s="26" t="s">
        <v>120</v>
      </c>
    </row>
    <row r="4" spans="2:13">
      <c r="B4" s="26" t="s">
        <v>121</v>
      </c>
      <c r="D4" s="26" t="s">
        <v>121</v>
      </c>
      <c r="F4" s="26" t="s">
        <v>121</v>
      </c>
    </row>
    <row r="5" spans="2:13">
      <c r="B5" s="26" t="s">
        <v>123</v>
      </c>
      <c r="D5" s="26" t="s">
        <v>150</v>
      </c>
      <c r="F5" s="26" t="s">
        <v>147</v>
      </c>
    </row>
    <row r="6" spans="2:13" ht="21" thickBot="1">
      <c r="B6" s="27" t="s">
        <v>26</v>
      </c>
      <c r="D6" s="27" t="s">
        <v>52</v>
      </c>
      <c r="F6" s="27" t="s">
        <v>49</v>
      </c>
      <c r="M6" s="28"/>
    </row>
    <row r="7" spans="2:13" ht="15.75" thickTop="1"/>
    <row r="8" spans="2:13" ht="15.75" thickBot="1"/>
    <row r="9" spans="2:13" ht="15.75" thickTop="1">
      <c r="B9" s="25" t="s">
        <v>118</v>
      </c>
      <c r="D9" s="25" t="s">
        <v>118</v>
      </c>
      <c r="F9" s="25" t="s">
        <v>118</v>
      </c>
    </row>
    <row r="10" spans="2:13">
      <c r="B10" s="26" t="s">
        <v>120</v>
      </c>
      <c r="D10" s="26" t="s">
        <v>120</v>
      </c>
      <c r="F10" s="26" t="s">
        <v>120</v>
      </c>
    </row>
    <row r="11" spans="2:13">
      <c r="B11" s="26" t="s">
        <v>121</v>
      </c>
      <c r="D11" s="26" t="s">
        <v>121</v>
      </c>
      <c r="F11" s="26" t="s">
        <v>121</v>
      </c>
    </row>
    <row r="12" spans="2:13">
      <c r="B12" s="26" t="s">
        <v>124</v>
      </c>
      <c r="D12" s="26" t="s">
        <v>151</v>
      </c>
      <c r="F12" s="26" t="s">
        <v>148</v>
      </c>
      <c r="H12" s="10"/>
    </row>
    <row r="13" spans="2:13" ht="21" thickBot="1">
      <c r="B13" s="27" t="s">
        <v>27</v>
      </c>
      <c r="D13" s="27" t="s">
        <v>53</v>
      </c>
      <c r="F13" s="27" t="s">
        <v>50</v>
      </c>
      <c r="H13" s="10"/>
    </row>
    <row r="14" spans="2:13" ht="15.75" thickTop="1">
      <c r="H14" s="10"/>
    </row>
    <row r="15" spans="2:13" ht="15.75" thickBot="1">
      <c r="H15" s="10"/>
    </row>
    <row r="16" spans="2:13" ht="15.75" thickTop="1">
      <c r="B16" s="25" t="s">
        <v>118</v>
      </c>
      <c r="D16" s="25" t="s">
        <v>118</v>
      </c>
      <c r="F16" s="25" t="s">
        <v>118</v>
      </c>
      <c r="H16" s="10"/>
    </row>
    <row r="17" spans="2:10">
      <c r="B17" s="26" t="s">
        <v>120</v>
      </c>
      <c r="D17" s="26" t="s">
        <v>120</v>
      </c>
      <c r="F17" s="26" t="s">
        <v>120</v>
      </c>
      <c r="H17" s="10"/>
    </row>
    <row r="18" spans="2:10">
      <c r="B18" s="26" t="s">
        <v>121</v>
      </c>
      <c r="D18" s="26" t="s">
        <v>121</v>
      </c>
      <c r="F18" s="26" t="s">
        <v>121</v>
      </c>
    </row>
    <row r="19" spans="2:10">
      <c r="B19" s="26" t="s">
        <v>125</v>
      </c>
      <c r="D19" s="26" t="s">
        <v>152</v>
      </c>
      <c r="F19" s="26" t="s">
        <v>149</v>
      </c>
    </row>
    <row r="20" spans="2:10" ht="21" thickBot="1">
      <c r="B20" s="27" t="s">
        <v>28</v>
      </c>
      <c r="D20" s="27" t="s">
        <v>53</v>
      </c>
      <c r="F20" s="27" t="s">
        <v>51</v>
      </c>
    </row>
    <row r="21" spans="2:10" ht="15.75" thickTop="1"/>
    <row r="22" spans="2:10" ht="15.75" thickBot="1"/>
    <row r="23" spans="2:10" ht="15.75" thickTop="1">
      <c r="B23" s="25" t="s">
        <v>118</v>
      </c>
      <c r="D23" s="25" t="s">
        <v>118</v>
      </c>
      <c r="F23" s="25" t="s">
        <v>118</v>
      </c>
    </row>
    <row r="24" spans="2:10">
      <c r="B24" s="26" t="s">
        <v>120</v>
      </c>
      <c r="D24" s="26" t="s">
        <v>120</v>
      </c>
      <c r="F24" s="26" t="s">
        <v>120</v>
      </c>
    </row>
    <row r="25" spans="2:10">
      <c r="B25" s="26" t="s">
        <v>121</v>
      </c>
      <c r="D25" s="26" t="s">
        <v>121</v>
      </c>
      <c r="F25" s="26" t="s">
        <v>122</v>
      </c>
      <c r="J25" s="10"/>
    </row>
    <row r="26" spans="2:10">
      <c r="B26" s="26" t="s">
        <v>126</v>
      </c>
      <c r="D26" s="26" t="s">
        <v>153</v>
      </c>
      <c r="F26" s="26" t="s">
        <v>174</v>
      </c>
      <c r="J26" s="10"/>
    </row>
    <row r="27" spans="2:10" ht="21" thickBot="1">
      <c r="B27" s="27" t="s">
        <v>32</v>
      </c>
      <c r="D27" s="27" t="s">
        <v>60</v>
      </c>
      <c r="F27" s="27" t="s">
        <v>63</v>
      </c>
      <c r="J27" s="10"/>
    </row>
    <row r="28" spans="2:10" ht="15.75" thickTop="1">
      <c r="J28" s="10"/>
    </row>
    <row r="29" spans="2:10" ht="15.75" thickBot="1">
      <c r="J29" s="10"/>
    </row>
    <row r="30" spans="2:10" ht="15.75" thickTop="1">
      <c r="B30" s="25" t="s">
        <v>118</v>
      </c>
      <c r="D30" s="25" t="s">
        <v>118</v>
      </c>
      <c r="F30" s="25" t="s">
        <v>118</v>
      </c>
      <c r="J30" s="10"/>
    </row>
    <row r="31" spans="2:10">
      <c r="B31" s="26" t="s">
        <v>120</v>
      </c>
      <c r="D31" s="26" t="s">
        <v>120</v>
      </c>
      <c r="F31" s="26" t="s">
        <v>120</v>
      </c>
      <c r="J31" s="10"/>
    </row>
    <row r="32" spans="2:10">
      <c r="B32" s="26" t="s">
        <v>121</v>
      </c>
      <c r="D32" s="26" t="s">
        <v>121</v>
      </c>
      <c r="F32" s="26" t="s">
        <v>122</v>
      </c>
      <c r="J32" s="10"/>
    </row>
    <row r="33" spans="2:8">
      <c r="B33" s="26" t="s">
        <v>127</v>
      </c>
      <c r="D33" s="26" t="s">
        <v>154</v>
      </c>
      <c r="F33" s="26" t="s">
        <v>175</v>
      </c>
    </row>
    <row r="34" spans="2:8" ht="21" thickBot="1">
      <c r="B34" s="27" t="s">
        <v>59</v>
      </c>
      <c r="D34" s="27" t="s">
        <v>56</v>
      </c>
      <c r="F34" s="27" t="s">
        <v>35</v>
      </c>
    </row>
    <row r="35" spans="2:8" ht="15.75" thickTop="1"/>
    <row r="36" spans="2:8" ht="15.75" thickBot="1">
      <c r="H36" s="10"/>
    </row>
    <row r="37" spans="2:8" ht="15.75" thickTop="1">
      <c r="B37" s="25" t="s">
        <v>118</v>
      </c>
      <c r="D37" s="25" t="s">
        <v>118</v>
      </c>
      <c r="F37" s="25" t="s">
        <v>118</v>
      </c>
      <c r="H37" s="10"/>
    </row>
    <row r="38" spans="2:8">
      <c r="B38" s="26" t="s">
        <v>120</v>
      </c>
      <c r="D38" s="26" t="s">
        <v>120</v>
      </c>
      <c r="F38" s="26" t="s">
        <v>120</v>
      </c>
      <c r="H38" s="10"/>
    </row>
    <row r="39" spans="2:8">
      <c r="B39" s="26" t="s">
        <v>121</v>
      </c>
      <c r="D39" s="26" t="s">
        <v>122</v>
      </c>
      <c r="F39" s="26" t="s">
        <v>122</v>
      </c>
      <c r="H39" s="10"/>
    </row>
    <row r="40" spans="2:8">
      <c r="B40" s="26" t="s">
        <v>128</v>
      </c>
      <c r="D40" s="26" t="s">
        <v>155</v>
      </c>
      <c r="F40" s="26" t="s">
        <v>176</v>
      </c>
    </row>
    <row r="41" spans="2:8" ht="21" thickBot="1">
      <c r="B41" s="27" t="s">
        <v>29</v>
      </c>
      <c r="D41" s="27" t="s">
        <v>51</v>
      </c>
      <c r="F41" s="27" t="s">
        <v>62</v>
      </c>
    </row>
    <row r="42" spans="2:8" ht="29.25" customHeight="1" thickTop="1" thickBot="1"/>
    <row r="43" spans="2:8" ht="15.75" thickTop="1">
      <c r="B43" s="25" t="s">
        <v>118</v>
      </c>
      <c r="D43" s="25" t="s">
        <v>118</v>
      </c>
      <c r="F43" s="25" t="s">
        <v>118</v>
      </c>
    </row>
    <row r="44" spans="2:8">
      <c r="B44" s="26" t="s">
        <v>120</v>
      </c>
      <c r="D44" s="26" t="s">
        <v>120</v>
      </c>
      <c r="F44" s="26" t="s">
        <v>120</v>
      </c>
    </row>
    <row r="45" spans="2:8">
      <c r="B45" s="26" t="s">
        <v>121</v>
      </c>
      <c r="D45" s="26" t="s">
        <v>122</v>
      </c>
      <c r="F45" s="26" t="s">
        <v>122</v>
      </c>
    </row>
    <row r="46" spans="2:8">
      <c r="B46" s="26" t="s">
        <v>129</v>
      </c>
      <c r="D46" s="26" t="s">
        <v>156</v>
      </c>
      <c r="F46" s="26" t="s">
        <v>168</v>
      </c>
    </row>
    <row r="47" spans="2:8" ht="21" thickBot="1">
      <c r="B47" s="27" t="s">
        <v>30</v>
      </c>
      <c r="D47" s="27" t="s">
        <v>40</v>
      </c>
      <c r="F47" s="27" t="s">
        <v>37</v>
      </c>
    </row>
    <row r="48" spans="2:8" ht="15.75" thickTop="1"/>
    <row r="49" spans="2:8" ht="15.75" thickBot="1"/>
    <row r="50" spans="2:8" ht="15.75" thickTop="1">
      <c r="B50" s="25" t="s">
        <v>118</v>
      </c>
      <c r="D50" s="25" t="s">
        <v>118</v>
      </c>
      <c r="F50" s="25" t="s">
        <v>118</v>
      </c>
    </row>
    <row r="51" spans="2:8">
      <c r="B51" s="26" t="s">
        <v>120</v>
      </c>
      <c r="D51" s="26" t="s">
        <v>120</v>
      </c>
      <c r="F51" s="26" t="s">
        <v>120</v>
      </c>
      <c r="H51" s="12"/>
    </row>
    <row r="52" spans="2:8">
      <c r="B52" s="26" t="s">
        <v>121</v>
      </c>
      <c r="D52" s="26" t="s">
        <v>122</v>
      </c>
      <c r="F52" s="26" t="s">
        <v>122</v>
      </c>
      <c r="H52" s="12"/>
    </row>
    <row r="53" spans="2:8">
      <c r="B53" s="26" t="s">
        <v>130</v>
      </c>
      <c r="D53" s="26" t="s">
        <v>157</v>
      </c>
      <c r="F53" s="26" t="s">
        <v>169</v>
      </c>
      <c r="H53" s="12"/>
    </row>
    <row r="54" spans="2:8" ht="21" thickBot="1">
      <c r="B54" s="27" t="s">
        <v>33</v>
      </c>
      <c r="D54" s="27" t="s">
        <v>26</v>
      </c>
      <c r="F54" s="27" t="s">
        <v>59</v>
      </c>
      <c r="H54" s="12"/>
    </row>
    <row r="55" spans="2:8" ht="15.75" thickTop="1">
      <c r="H55" s="12"/>
    </row>
    <row r="56" spans="2:8" ht="15.75" thickBot="1">
      <c r="H56" s="12"/>
    </row>
    <row r="57" spans="2:8" ht="15.75" thickTop="1">
      <c r="B57" s="25" t="s">
        <v>118</v>
      </c>
      <c r="D57" s="25" t="s">
        <v>118</v>
      </c>
      <c r="F57" s="25" t="s">
        <v>118</v>
      </c>
      <c r="H57" s="12"/>
    </row>
    <row r="58" spans="2:8">
      <c r="B58" s="26" t="s">
        <v>120</v>
      </c>
      <c r="D58" s="26" t="s">
        <v>120</v>
      </c>
      <c r="F58" s="26" t="s">
        <v>120</v>
      </c>
      <c r="H58" s="12"/>
    </row>
    <row r="59" spans="2:8">
      <c r="B59" s="26" t="s">
        <v>121</v>
      </c>
      <c r="D59" s="26" t="s">
        <v>122</v>
      </c>
      <c r="F59" s="26" t="s">
        <v>122</v>
      </c>
    </row>
    <row r="60" spans="2:8">
      <c r="B60" s="26" t="s">
        <v>131</v>
      </c>
      <c r="D60" s="26" t="s">
        <v>158</v>
      </c>
      <c r="F60" s="26" t="s">
        <v>170</v>
      </c>
    </row>
    <row r="61" spans="2:8" ht="21" thickBot="1">
      <c r="B61" s="27" t="s">
        <v>34</v>
      </c>
      <c r="D61" s="27" t="s">
        <v>43</v>
      </c>
      <c r="F61" s="27" t="s">
        <v>46</v>
      </c>
    </row>
    <row r="62" spans="2:8" ht="15.75" thickTop="1"/>
    <row r="63" spans="2:8" ht="15.75" thickBot="1"/>
    <row r="64" spans="2:8" ht="15.75" thickTop="1">
      <c r="B64" s="25" t="s">
        <v>118</v>
      </c>
      <c r="D64" s="25" t="s">
        <v>118</v>
      </c>
      <c r="F64" s="25" t="s">
        <v>118</v>
      </c>
    </row>
    <row r="65" spans="2:8">
      <c r="B65" s="26" t="s">
        <v>120</v>
      </c>
      <c r="D65" s="26" t="s">
        <v>120</v>
      </c>
      <c r="F65" s="26" t="s">
        <v>120</v>
      </c>
    </row>
    <row r="66" spans="2:8">
      <c r="B66" s="26" t="s">
        <v>121</v>
      </c>
      <c r="D66" s="26" t="s">
        <v>122</v>
      </c>
      <c r="F66" s="26" t="s">
        <v>122</v>
      </c>
    </row>
    <row r="67" spans="2:8">
      <c r="B67" s="26" t="s">
        <v>132</v>
      </c>
      <c r="D67" s="26" t="s">
        <v>159</v>
      </c>
      <c r="F67" s="26" t="s">
        <v>171</v>
      </c>
    </row>
    <row r="68" spans="2:8" ht="21" thickBot="1">
      <c r="B68" s="27" t="s">
        <v>35</v>
      </c>
      <c r="D68" s="27" t="s">
        <v>29</v>
      </c>
      <c r="F68" s="27" t="s">
        <v>39</v>
      </c>
    </row>
    <row r="69" spans="2:8" ht="16.5" thickTop="1" thickBot="1"/>
    <row r="70" spans="2:8" ht="16.5" thickTop="1" thickBot="1">
      <c r="F70" s="25" t="s">
        <v>118</v>
      </c>
    </row>
    <row r="71" spans="2:8" ht="15.75" thickTop="1">
      <c r="B71" s="25" t="s">
        <v>118</v>
      </c>
      <c r="D71" s="25" t="s">
        <v>118</v>
      </c>
      <c r="F71" s="26" t="s">
        <v>120</v>
      </c>
    </row>
    <row r="72" spans="2:8">
      <c r="B72" s="26" t="s">
        <v>120</v>
      </c>
      <c r="D72" s="26" t="s">
        <v>120</v>
      </c>
      <c r="F72" s="26" t="s">
        <v>122</v>
      </c>
    </row>
    <row r="73" spans="2:8">
      <c r="B73" s="26" t="s">
        <v>121</v>
      </c>
      <c r="D73" s="26" t="s">
        <v>122</v>
      </c>
      <c r="F73" s="26" t="s">
        <v>172</v>
      </c>
    </row>
    <row r="74" spans="2:8" ht="21" thickBot="1">
      <c r="B74" s="26" t="s">
        <v>133</v>
      </c>
      <c r="D74" s="26" t="s">
        <v>160</v>
      </c>
      <c r="F74" s="27" t="s">
        <v>119</v>
      </c>
    </row>
    <row r="75" spans="2:8" ht="21.75" thickTop="1" thickBot="1">
      <c r="B75" s="27" t="s">
        <v>36</v>
      </c>
      <c r="D75" s="27" t="s">
        <v>58</v>
      </c>
      <c r="H75" s="10"/>
    </row>
    <row r="76" spans="2:8" ht="16.5" thickTop="1" thickBot="1">
      <c r="H76" s="10"/>
    </row>
    <row r="77" spans="2:8" ht="15.75" thickTop="1">
      <c r="B77" s="25" t="s">
        <v>118</v>
      </c>
      <c r="D77" s="25" t="s">
        <v>118</v>
      </c>
      <c r="F77" s="25" t="s">
        <v>118</v>
      </c>
      <c r="H77" s="10"/>
    </row>
    <row r="78" spans="2:8">
      <c r="B78" s="26" t="s">
        <v>120</v>
      </c>
      <c r="D78" s="26" t="s">
        <v>120</v>
      </c>
      <c r="F78" s="26" t="s">
        <v>120</v>
      </c>
      <c r="H78" s="10"/>
    </row>
    <row r="79" spans="2:8">
      <c r="B79" s="26" t="s">
        <v>121</v>
      </c>
      <c r="D79" s="26" t="s">
        <v>122</v>
      </c>
      <c r="F79" s="26" t="s">
        <v>122</v>
      </c>
      <c r="H79" s="10"/>
    </row>
    <row r="80" spans="2:8">
      <c r="B80" s="26" t="s">
        <v>134</v>
      </c>
      <c r="D80" s="26" t="s">
        <v>161</v>
      </c>
      <c r="F80" s="26" t="s">
        <v>173</v>
      </c>
      <c r="H80" s="10"/>
    </row>
    <row r="81" spans="2:8" ht="21" thickBot="1">
      <c r="B81" s="27" t="s">
        <v>37</v>
      </c>
      <c r="D81" s="27" t="s">
        <v>53</v>
      </c>
      <c r="F81" s="27" t="s">
        <v>48</v>
      </c>
    </row>
    <row r="82" spans="2:8" ht="60.75" customHeight="1" thickTop="1" thickBot="1">
      <c r="H82" s="12"/>
    </row>
    <row r="83" spans="2:8" ht="15.75" thickTop="1">
      <c r="B83" s="25" t="s">
        <v>118</v>
      </c>
      <c r="D83" s="25" t="s">
        <v>118</v>
      </c>
      <c r="F83" s="25" t="s">
        <v>118</v>
      </c>
      <c r="H83" s="12"/>
    </row>
    <row r="84" spans="2:8">
      <c r="B84" s="26" t="s">
        <v>120</v>
      </c>
      <c r="D84" s="26" t="s">
        <v>120</v>
      </c>
      <c r="F84" s="26" t="s">
        <v>120</v>
      </c>
      <c r="H84" s="12"/>
    </row>
    <row r="85" spans="2:8">
      <c r="B85" s="26" t="s">
        <v>121</v>
      </c>
      <c r="D85" s="26" t="s">
        <v>122</v>
      </c>
      <c r="F85" s="26" t="s">
        <v>121</v>
      </c>
      <c r="H85" s="12"/>
    </row>
    <row r="86" spans="2:8">
      <c r="B86" s="26" t="s">
        <v>135</v>
      </c>
      <c r="D86" s="26" t="s">
        <v>162</v>
      </c>
      <c r="F86" s="26" t="s">
        <v>141</v>
      </c>
      <c r="H86" s="12"/>
    </row>
    <row r="87" spans="2:8" ht="21" thickBot="1">
      <c r="B87" s="27" t="s">
        <v>38</v>
      </c>
      <c r="D87" s="27" t="s">
        <v>42</v>
      </c>
      <c r="F87" s="27" t="s">
        <v>43</v>
      </c>
      <c r="H87" s="12"/>
    </row>
    <row r="88" spans="2:8" ht="15.75" thickTop="1">
      <c r="H88" s="12"/>
    </row>
    <row r="89" spans="2:8" ht="15.75" thickBot="1">
      <c r="H89" s="12"/>
    </row>
    <row r="90" spans="2:8" ht="15.75" thickTop="1">
      <c r="B90" s="25" t="s">
        <v>118</v>
      </c>
      <c r="D90" s="25" t="s">
        <v>118</v>
      </c>
      <c r="F90" s="25" t="s">
        <v>118</v>
      </c>
    </row>
    <row r="91" spans="2:8">
      <c r="B91" s="26" t="s">
        <v>120</v>
      </c>
      <c r="D91" s="26" t="s">
        <v>120</v>
      </c>
      <c r="F91" s="26" t="s">
        <v>120</v>
      </c>
    </row>
    <row r="92" spans="2:8">
      <c r="B92" s="26" t="s">
        <v>121</v>
      </c>
      <c r="D92" s="26" t="s">
        <v>122</v>
      </c>
      <c r="F92" s="26" t="s">
        <v>121</v>
      </c>
    </row>
    <row r="93" spans="2:8">
      <c r="B93" s="26" t="s">
        <v>136</v>
      </c>
      <c r="D93" s="26" t="s">
        <v>163</v>
      </c>
      <c r="F93" s="26" t="s">
        <v>142</v>
      </c>
    </row>
    <row r="94" spans="2:8" ht="21" thickBot="1">
      <c r="B94" s="27" t="s">
        <v>39</v>
      </c>
      <c r="D94" s="27" t="s">
        <v>52</v>
      </c>
      <c r="F94" s="27" t="s">
        <v>44</v>
      </c>
    </row>
    <row r="95" spans="2:8" ht="15.75" thickTop="1"/>
    <row r="96" spans="2:8" ht="15.75" thickBot="1"/>
    <row r="97" spans="2:10" ht="15.75" thickTop="1">
      <c r="B97" s="25" t="s">
        <v>118</v>
      </c>
      <c r="D97" s="25" t="s">
        <v>118</v>
      </c>
      <c r="F97" s="25" t="s">
        <v>118</v>
      </c>
    </row>
    <row r="98" spans="2:10">
      <c r="B98" s="26" t="s">
        <v>120</v>
      </c>
      <c r="D98" s="26" t="s">
        <v>120</v>
      </c>
      <c r="F98" s="26" t="s">
        <v>120</v>
      </c>
    </row>
    <row r="99" spans="2:10">
      <c r="B99" s="26" t="s">
        <v>121</v>
      </c>
      <c r="D99" s="26" t="s">
        <v>122</v>
      </c>
      <c r="F99" s="26" t="s">
        <v>121</v>
      </c>
    </row>
    <row r="100" spans="2:10">
      <c r="B100" s="26" t="s">
        <v>137</v>
      </c>
      <c r="D100" s="26" t="s">
        <v>164</v>
      </c>
      <c r="F100" s="26" t="s">
        <v>143</v>
      </c>
    </row>
    <row r="101" spans="2:10" ht="21" thickBot="1">
      <c r="B101" s="27" t="s">
        <v>40</v>
      </c>
      <c r="D101" s="27" t="s">
        <v>57</v>
      </c>
      <c r="F101" s="27" t="s">
        <v>45</v>
      </c>
      <c r="J101" s="10"/>
    </row>
    <row r="102" spans="2:10" ht="15.75" thickTop="1">
      <c r="J102" s="10"/>
    </row>
    <row r="103" spans="2:10" ht="15.75" thickBot="1">
      <c r="J103" s="10"/>
    </row>
    <row r="104" spans="2:10" ht="15.75" thickTop="1">
      <c r="B104" s="25" t="s">
        <v>118</v>
      </c>
      <c r="D104" s="25" t="s">
        <v>118</v>
      </c>
      <c r="F104" s="25" t="s">
        <v>118</v>
      </c>
      <c r="J104" s="10"/>
    </row>
    <row r="105" spans="2:10">
      <c r="B105" s="26" t="s">
        <v>120</v>
      </c>
      <c r="D105" s="26" t="s">
        <v>120</v>
      </c>
      <c r="F105" s="26" t="s">
        <v>120</v>
      </c>
      <c r="J105" s="12"/>
    </row>
    <row r="106" spans="2:10">
      <c r="B106" s="26" t="s">
        <v>121</v>
      </c>
      <c r="D106" s="26" t="s">
        <v>122</v>
      </c>
      <c r="F106" s="26" t="s">
        <v>121</v>
      </c>
      <c r="J106" s="10"/>
    </row>
    <row r="107" spans="2:10">
      <c r="B107" s="26" t="s">
        <v>138</v>
      </c>
      <c r="D107" s="26" t="s">
        <v>165</v>
      </c>
      <c r="F107" s="26" t="s">
        <v>144</v>
      </c>
      <c r="J107" s="10"/>
    </row>
    <row r="108" spans="2:10" ht="21" thickBot="1">
      <c r="B108" s="27" t="s">
        <v>41</v>
      </c>
      <c r="D108" s="27" t="s">
        <v>49</v>
      </c>
      <c r="F108" s="27" t="s">
        <v>46</v>
      </c>
      <c r="J108" s="10"/>
    </row>
    <row r="109" spans="2:10" ht="16.5" thickTop="1" thickBot="1"/>
    <row r="110" spans="2:10" ht="15.75" thickTop="1">
      <c r="B110" s="25" t="s">
        <v>118</v>
      </c>
      <c r="D110" s="25" t="s">
        <v>118</v>
      </c>
      <c r="F110" s="25" t="s">
        <v>118</v>
      </c>
    </row>
    <row r="111" spans="2:10">
      <c r="B111" s="26" t="s">
        <v>120</v>
      </c>
      <c r="D111" s="26" t="s">
        <v>120</v>
      </c>
      <c r="F111" s="26" t="s">
        <v>120</v>
      </c>
    </row>
    <row r="112" spans="2:10">
      <c r="B112" s="26" t="s">
        <v>121</v>
      </c>
      <c r="D112" s="26" t="s">
        <v>122</v>
      </c>
      <c r="F112" s="26" t="s">
        <v>121</v>
      </c>
    </row>
    <row r="113" spans="2:6">
      <c r="B113" s="26" t="s">
        <v>139</v>
      </c>
      <c r="D113" s="26" t="s">
        <v>166</v>
      </c>
      <c r="F113" s="26" t="s">
        <v>145</v>
      </c>
    </row>
    <row r="114" spans="2:6" ht="21" thickBot="1">
      <c r="B114" s="27" t="s">
        <v>57</v>
      </c>
      <c r="D114" s="27" t="s">
        <v>54</v>
      </c>
      <c r="F114" s="27" t="s">
        <v>47</v>
      </c>
    </row>
    <row r="115" spans="2:6" ht="15.75" thickTop="1"/>
    <row r="116" spans="2:6" ht="15.75" thickBot="1"/>
    <row r="117" spans="2:6" ht="15.75" thickTop="1">
      <c r="B117" s="25" t="s">
        <v>118</v>
      </c>
      <c r="D117" s="25" t="s">
        <v>118</v>
      </c>
      <c r="F117" s="25" t="s">
        <v>118</v>
      </c>
    </row>
    <row r="118" spans="2:6">
      <c r="B118" s="26" t="s">
        <v>120</v>
      </c>
      <c r="D118" s="26" t="s">
        <v>120</v>
      </c>
      <c r="F118" s="26" t="s">
        <v>120</v>
      </c>
    </row>
    <row r="119" spans="2:6">
      <c r="B119" s="26" t="s">
        <v>121</v>
      </c>
      <c r="D119" s="26" t="s">
        <v>122</v>
      </c>
      <c r="F119" s="26" t="s">
        <v>121</v>
      </c>
    </row>
    <row r="120" spans="2:6">
      <c r="B120" s="26" t="s">
        <v>140</v>
      </c>
      <c r="D120" s="26" t="s">
        <v>167</v>
      </c>
      <c r="F120" s="26" t="s">
        <v>146</v>
      </c>
    </row>
    <row r="121" spans="2:6" ht="21" thickBot="1">
      <c r="B121" s="27" t="s">
        <v>42</v>
      </c>
      <c r="D121" s="27" t="s">
        <v>36</v>
      </c>
      <c r="F121" s="27" t="s">
        <v>48</v>
      </c>
    </row>
    <row r="122" spans="2:6" ht="15.75" thickTop="1"/>
    <row r="123" spans="2:6" ht="48" customHeight="1" thickBot="1"/>
    <row r="124" spans="2:6" ht="15.75" thickTop="1">
      <c r="B124" s="25" t="s">
        <v>118</v>
      </c>
      <c r="D124" s="25" t="s">
        <v>118</v>
      </c>
      <c r="F124" s="25"/>
    </row>
    <row r="125" spans="2:6">
      <c r="B125" s="26" t="s">
        <v>120</v>
      </c>
      <c r="D125" s="26" t="s">
        <v>120</v>
      </c>
      <c r="F125" s="26"/>
    </row>
    <row r="126" spans="2:6">
      <c r="B126" s="26" t="s">
        <v>122</v>
      </c>
      <c r="D126" s="26" t="s">
        <v>122</v>
      </c>
      <c r="F126" s="26"/>
    </row>
    <row r="127" spans="2:6">
      <c r="B127" s="26" t="s">
        <v>177</v>
      </c>
      <c r="D127" s="26" t="s">
        <v>183</v>
      </c>
      <c r="F127" s="26"/>
    </row>
    <row r="128" spans="2:6" ht="21" thickBot="1">
      <c r="B128" s="27" t="s">
        <v>47</v>
      </c>
      <c r="D128" s="27" t="s">
        <v>60</v>
      </c>
      <c r="F128" s="27"/>
    </row>
    <row r="129" spans="2:8" ht="15.75" thickTop="1"/>
    <row r="130" spans="2:8" ht="15.75" thickBot="1"/>
    <row r="131" spans="2:8" ht="15.75" thickTop="1">
      <c r="B131" s="25" t="s">
        <v>118</v>
      </c>
      <c r="D131" s="25" t="s">
        <v>118</v>
      </c>
      <c r="F131" s="25"/>
    </row>
    <row r="132" spans="2:8">
      <c r="B132" s="26" t="s">
        <v>120</v>
      </c>
      <c r="D132" s="26" t="s">
        <v>120</v>
      </c>
      <c r="F132" s="26"/>
    </row>
    <row r="133" spans="2:8">
      <c r="B133" s="26" t="s">
        <v>122</v>
      </c>
      <c r="D133" s="26" t="s">
        <v>122</v>
      </c>
      <c r="F133" s="26"/>
    </row>
    <row r="134" spans="2:8">
      <c r="B134" s="26" t="s">
        <v>178</v>
      </c>
      <c r="D134" s="26" t="s">
        <v>184</v>
      </c>
      <c r="F134" s="26"/>
    </row>
    <row r="135" spans="2:8" ht="21" thickBot="1">
      <c r="B135" s="27" t="s">
        <v>61</v>
      </c>
      <c r="D135" s="27" t="s">
        <v>56</v>
      </c>
      <c r="F135" s="27"/>
    </row>
    <row r="136" spans="2:8" ht="15.75" thickTop="1"/>
    <row r="137" spans="2:8" ht="15.75" thickBot="1"/>
    <row r="138" spans="2:8" ht="15.75" thickTop="1">
      <c r="B138" s="25" t="s">
        <v>118</v>
      </c>
      <c r="D138" s="25" t="s">
        <v>118</v>
      </c>
      <c r="F138" s="25"/>
    </row>
    <row r="139" spans="2:8">
      <c r="B139" s="26" t="s">
        <v>120</v>
      </c>
      <c r="D139" s="26" t="s">
        <v>120</v>
      </c>
      <c r="F139" s="26"/>
      <c r="H139" s="10"/>
    </row>
    <row r="140" spans="2:8">
      <c r="B140" s="26" t="s">
        <v>122</v>
      </c>
      <c r="D140" s="26" t="s">
        <v>122</v>
      </c>
      <c r="F140" s="26"/>
      <c r="H140" s="10"/>
    </row>
    <row r="141" spans="2:8">
      <c r="B141" s="26" t="s">
        <v>179</v>
      </c>
      <c r="D141" s="26" t="s">
        <v>185</v>
      </c>
      <c r="F141" s="26"/>
      <c r="H141" s="10"/>
    </row>
    <row r="142" spans="2:8" ht="21" thickBot="1">
      <c r="B142" s="27" t="s">
        <v>33</v>
      </c>
      <c r="D142" s="27" t="s">
        <v>30</v>
      </c>
      <c r="F142" s="27"/>
      <c r="H142" s="10" t="s">
        <v>60</v>
      </c>
    </row>
    <row r="143" spans="2:8" ht="15.75" thickTop="1">
      <c r="H143" s="10"/>
    </row>
    <row r="144" spans="2:8" ht="15.75" thickBot="1">
      <c r="H144" s="10"/>
    </row>
    <row r="145" spans="2:8" ht="15.75" thickTop="1">
      <c r="B145" s="25" t="s">
        <v>118</v>
      </c>
      <c r="D145" s="25" t="s">
        <v>118</v>
      </c>
      <c r="F145" s="25"/>
      <c r="H145" s="10"/>
    </row>
    <row r="146" spans="2:8">
      <c r="B146" s="26" t="s">
        <v>120</v>
      </c>
      <c r="D146" s="26" t="s">
        <v>120</v>
      </c>
      <c r="F146" s="26"/>
      <c r="H146" s="10"/>
    </row>
    <row r="147" spans="2:8">
      <c r="B147" s="26" t="s">
        <v>122</v>
      </c>
      <c r="D147" s="26" t="s">
        <v>122</v>
      </c>
      <c r="F147" s="26"/>
      <c r="H147" s="10"/>
    </row>
    <row r="148" spans="2:8">
      <c r="B148" s="26" t="s">
        <v>180</v>
      </c>
      <c r="D148" s="26" t="s">
        <v>186</v>
      </c>
      <c r="F148" s="26"/>
      <c r="H148" s="10"/>
    </row>
    <row r="149" spans="2:8" ht="21" thickBot="1">
      <c r="B149" s="27" t="s">
        <v>38</v>
      </c>
      <c r="D149" s="27" t="s">
        <v>34</v>
      </c>
      <c r="F149" s="27"/>
    </row>
    <row r="150" spans="2:8" ht="16.5" thickTop="1" thickBot="1"/>
    <row r="151" spans="2:8" ht="15.75" thickTop="1">
      <c r="B151" s="25" t="s">
        <v>118</v>
      </c>
      <c r="D151" s="25"/>
      <c r="F151" s="25"/>
    </row>
    <row r="152" spans="2:8">
      <c r="B152" s="26" t="s">
        <v>120</v>
      </c>
      <c r="D152" s="26"/>
      <c r="F152" s="26"/>
    </row>
    <row r="153" spans="2:8">
      <c r="B153" s="26" t="s">
        <v>122</v>
      </c>
      <c r="D153" s="26"/>
      <c r="F153" s="26"/>
    </row>
    <row r="154" spans="2:8">
      <c r="B154" s="26" t="s">
        <v>181</v>
      </c>
      <c r="D154" s="26"/>
      <c r="F154" s="26"/>
    </row>
    <row r="155" spans="2:8" ht="21" thickBot="1">
      <c r="B155" s="27" t="s">
        <v>28</v>
      </c>
      <c r="D155" s="27"/>
      <c r="F155" s="27"/>
    </row>
    <row r="156" spans="2:8" ht="15.75" thickTop="1"/>
    <row r="157" spans="2:8" ht="15.75" thickBot="1"/>
    <row r="158" spans="2:8" ht="15.75" thickTop="1">
      <c r="B158" s="25" t="s">
        <v>118</v>
      </c>
      <c r="D158" s="25"/>
      <c r="F158" s="25"/>
    </row>
    <row r="159" spans="2:8">
      <c r="B159" s="26" t="s">
        <v>120</v>
      </c>
      <c r="D159" s="26"/>
      <c r="F159" s="26"/>
    </row>
    <row r="160" spans="2:8">
      <c r="B160" s="26" t="s">
        <v>122</v>
      </c>
      <c r="D160" s="26"/>
      <c r="F160" s="26"/>
    </row>
    <row r="161" spans="2:6">
      <c r="B161" s="26" t="s">
        <v>182</v>
      </c>
      <c r="D161" s="26"/>
      <c r="F161" s="26"/>
    </row>
    <row r="162" spans="2:6" ht="21" thickBot="1">
      <c r="B162" s="27" t="s">
        <v>44</v>
      </c>
      <c r="D162" s="27"/>
      <c r="F162" s="27"/>
    </row>
    <row r="163" spans="2:6" ht="15.75" thickTop="1"/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M155"/>
  <sheetViews>
    <sheetView topLeftCell="A77" zoomScale="60" zoomScaleNormal="60" workbookViewId="0">
      <selection activeCell="U15" sqref="A1:XFD1048576"/>
    </sheetView>
  </sheetViews>
  <sheetFormatPr defaultRowHeight="15"/>
  <cols>
    <col min="1" max="1" width="1.7109375" customWidth="1"/>
    <col min="2" max="2" width="26.42578125" customWidth="1"/>
    <col min="3" max="3" width="6.140625" customWidth="1"/>
    <col min="4" max="4" width="23.140625" customWidth="1"/>
    <col min="5" max="5" width="6.85546875" customWidth="1"/>
    <col min="6" max="6" width="24.140625" customWidth="1"/>
    <col min="7" max="7" width="9.140625" customWidth="1"/>
    <col min="8" max="8" width="30.85546875" customWidth="1"/>
    <col min="10" max="10" width="31.7109375" customWidth="1"/>
  </cols>
  <sheetData>
    <row r="1" spans="2:13" ht="15.75" thickBot="1"/>
    <row r="2" spans="2:13" ht="15.75" thickTop="1">
      <c r="B2" s="25" t="s">
        <v>187</v>
      </c>
      <c r="D2" s="25" t="s">
        <v>187</v>
      </c>
      <c r="F2" s="25" t="s">
        <v>187</v>
      </c>
    </row>
    <row r="3" spans="2:13">
      <c r="B3" s="26" t="s">
        <v>188</v>
      </c>
      <c r="D3" s="26" t="s">
        <v>188</v>
      </c>
      <c r="F3" s="26" t="s">
        <v>188</v>
      </c>
    </row>
    <row r="4" spans="2:13">
      <c r="B4" s="26" t="s">
        <v>121</v>
      </c>
      <c r="D4" s="26" t="s">
        <v>121</v>
      </c>
      <c r="F4" s="26" t="s">
        <v>121</v>
      </c>
    </row>
    <row r="5" spans="2:13">
      <c r="B5" s="26" t="s">
        <v>123</v>
      </c>
      <c r="D5" s="26" t="s">
        <v>150</v>
      </c>
      <c r="F5" s="26" t="s">
        <v>147</v>
      </c>
    </row>
    <row r="6" spans="2:13" ht="21" thickBot="1">
      <c r="B6" s="27" t="s">
        <v>81</v>
      </c>
      <c r="D6" s="27" t="s">
        <v>90</v>
      </c>
      <c r="F6" s="27" t="s">
        <v>105</v>
      </c>
      <c r="M6" s="28"/>
    </row>
    <row r="7" spans="2:13" ht="15.75" thickTop="1"/>
    <row r="8" spans="2:13" ht="15.75" thickBot="1"/>
    <row r="9" spans="2:13" ht="15.75" thickTop="1">
      <c r="B9" s="25" t="s">
        <v>187</v>
      </c>
      <c r="D9" s="25" t="s">
        <v>187</v>
      </c>
      <c r="F9" s="25" t="s">
        <v>187</v>
      </c>
    </row>
    <row r="10" spans="2:13">
      <c r="B10" s="26" t="s">
        <v>188</v>
      </c>
      <c r="D10" s="26" t="s">
        <v>188</v>
      </c>
      <c r="F10" s="26" t="s">
        <v>188</v>
      </c>
    </row>
    <row r="11" spans="2:13">
      <c r="B11" s="26" t="s">
        <v>121</v>
      </c>
      <c r="D11" s="26" t="s">
        <v>122</v>
      </c>
      <c r="F11" s="26" t="s">
        <v>121</v>
      </c>
    </row>
    <row r="12" spans="2:13">
      <c r="B12" s="26" t="s">
        <v>124</v>
      </c>
      <c r="D12" s="26" t="s">
        <v>151</v>
      </c>
      <c r="F12" s="26" t="s">
        <v>148</v>
      </c>
    </row>
    <row r="13" spans="2:13" ht="21" thickBot="1">
      <c r="B13" s="27" t="s">
        <v>82</v>
      </c>
      <c r="D13" s="27" t="s">
        <v>97</v>
      </c>
      <c r="F13" s="27" t="s">
        <v>106</v>
      </c>
    </row>
    <row r="14" spans="2:13" ht="15.75" thickTop="1"/>
    <row r="15" spans="2:13" ht="15.75" thickBot="1"/>
    <row r="16" spans="2:13" ht="15.75" thickTop="1">
      <c r="B16" s="25" t="s">
        <v>187</v>
      </c>
      <c r="D16" s="25" t="s">
        <v>187</v>
      </c>
      <c r="F16" s="25" t="s">
        <v>187</v>
      </c>
    </row>
    <row r="17" spans="2:10">
      <c r="B17" s="26" t="s">
        <v>188</v>
      </c>
      <c r="D17" s="26" t="s">
        <v>188</v>
      </c>
      <c r="F17" s="26" t="s">
        <v>188</v>
      </c>
    </row>
    <row r="18" spans="2:10">
      <c r="B18" s="26" t="s">
        <v>121</v>
      </c>
      <c r="D18" s="26" t="s">
        <v>122</v>
      </c>
      <c r="F18" s="26" t="s">
        <v>121</v>
      </c>
    </row>
    <row r="19" spans="2:10">
      <c r="B19" s="26" t="s">
        <v>125</v>
      </c>
      <c r="D19" s="26" t="s">
        <v>152</v>
      </c>
      <c r="F19" s="26" t="s">
        <v>149</v>
      </c>
    </row>
    <row r="20" spans="2:10" ht="21" thickBot="1">
      <c r="B20" s="27" t="s">
        <v>83</v>
      </c>
      <c r="D20" s="27" t="s">
        <v>86</v>
      </c>
      <c r="F20" s="27" t="s">
        <v>107</v>
      </c>
    </row>
    <row r="21" spans="2:10" ht="15.75" thickTop="1"/>
    <row r="22" spans="2:10" ht="15.75" thickBot="1">
      <c r="H22" s="12"/>
    </row>
    <row r="23" spans="2:10" ht="15.75" thickTop="1">
      <c r="B23" s="25" t="s">
        <v>187</v>
      </c>
      <c r="D23" s="25" t="s">
        <v>187</v>
      </c>
      <c r="F23" s="25" t="s">
        <v>187</v>
      </c>
      <c r="H23" s="12"/>
    </row>
    <row r="24" spans="2:10">
      <c r="B24" s="26" t="s">
        <v>188</v>
      </c>
      <c r="D24" s="26" t="s">
        <v>188</v>
      </c>
      <c r="F24" s="26" t="s">
        <v>188</v>
      </c>
      <c r="H24" s="12"/>
    </row>
    <row r="25" spans="2:10">
      <c r="B25" s="26" t="s">
        <v>121</v>
      </c>
      <c r="D25" s="26" t="s">
        <v>122</v>
      </c>
      <c r="F25" s="26" t="s">
        <v>122</v>
      </c>
      <c r="H25" s="12"/>
      <c r="J25" s="10"/>
    </row>
    <row r="26" spans="2:10">
      <c r="B26" s="26" t="s">
        <v>126</v>
      </c>
      <c r="D26" s="26" t="s">
        <v>153</v>
      </c>
      <c r="F26" s="26" t="s">
        <v>174</v>
      </c>
      <c r="H26" s="12"/>
      <c r="J26" s="10"/>
    </row>
    <row r="27" spans="2:10" ht="21" thickBot="1">
      <c r="B27" s="27" t="s">
        <v>84</v>
      </c>
      <c r="D27" s="27" t="s">
        <v>189</v>
      </c>
      <c r="F27" s="27" t="s">
        <v>105</v>
      </c>
      <c r="H27" s="12"/>
      <c r="J27" s="10"/>
    </row>
    <row r="28" spans="2:10" ht="15.75" thickTop="1">
      <c r="H28" s="12"/>
      <c r="J28" s="10"/>
    </row>
    <row r="29" spans="2:10" ht="15.75" thickBot="1">
      <c r="J29" s="10"/>
    </row>
    <row r="30" spans="2:10" ht="15.75" thickTop="1">
      <c r="B30" s="25" t="s">
        <v>187</v>
      </c>
      <c r="D30" s="25" t="s">
        <v>187</v>
      </c>
      <c r="F30" s="25" t="s">
        <v>187</v>
      </c>
      <c r="J30" s="10"/>
    </row>
    <row r="31" spans="2:10">
      <c r="B31" s="26" t="s">
        <v>188</v>
      </c>
      <c r="D31" s="26" t="s">
        <v>188</v>
      </c>
      <c r="F31" s="26" t="s">
        <v>188</v>
      </c>
      <c r="J31" s="10"/>
    </row>
    <row r="32" spans="2:10">
      <c r="B32" s="26" t="s">
        <v>121</v>
      </c>
      <c r="D32" s="26" t="s">
        <v>122</v>
      </c>
      <c r="F32" s="26" t="s">
        <v>122</v>
      </c>
      <c r="J32" s="10"/>
    </row>
    <row r="33" spans="2:8">
      <c r="B33" s="26" t="s">
        <v>127</v>
      </c>
      <c r="D33" s="26" t="s">
        <v>154</v>
      </c>
      <c r="F33" s="26" t="s">
        <v>175</v>
      </c>
    </row>
    <row r="34" spans="2:8" ht="21" thickBot="1">
      <c r="B34" s="27" t="s">
        <v>85</v>
      </c>
      <c r="D34" s="27" t="s">
        <v>83</v>
      </c>
      <c r="F34" s="27" t="s">
        <v>87</v>
      </c>
    </row>
    <row r="35" spans="2:8" ht="15.75" thickTop="1"/>
    <row r="36" spans="2:8" ht="15.75" thickBot="1">
      <c r="H36" s="10"/>
    </row>
    <row r="37" spans="2:8" ht="15.75" thickTop="1">
      <c r="B37" s="25" t="s">
        <v>187</v>
      </c>
      <c r="D37" s="25" t="s">
        <v>187</v>
      </c>
      <c r="F37" s="25" t="s">
        <v>187</v>
      </c>
      <c r="H37" s="10"/>
    </row>
    <row r="38" spans="2:8">
      <c r="B38" s="26" t="s">
        <v>188</v>
      </c>
      <c r="D38" s="26" t="s">
        <v>188</v>
      </c>
      <c r="F38" s="26" t="s">
        <v>188</v>
      </c>
      <c r="H38" s="10"/>
    </row>
    <row r="39" spans="2:8">
      <c r="B39" s="26" t="s">
        <v>121</v>
      </c>
      <c r="D39" s="26" t="s">
        <v>122</v>
      </c>
      <c r="F39" s="26" t="s">
        <v>122</v>
      </c>
      <c r="H39" s="10"/>
    </row>
    <row r="40" spans="2:8">
      <c r="B40" s="26" t="s">
        <v>128</v>
      </c>
      <c r="D40" s="26" t="s">
        <v>155</v>
      </c>
      <c r="F40" s="26" t="s">
        <v>176</v>
      </c>
    </row>
    <row r="41" spans="2:8" ht="21" thickBot="1">
      <c r="B41" s="27" t="s">
        <v>86</v>
      </c>
      <c r="D41" s="27" t="s">
        <v>104</v>
      </c>
      <c r="F41" s="27" t="s">
        <v>96</v>
      </c>
      <c r="H41" s="12"/>
    </row>
    <row r="42" spans="2:8" ht="34.5" customHeight="1" thickTop="1" thickBot="1">
      <c r="H42" s="12"/>
    </row>
    <row r="43" spans="2:8" ht="15.75" thickTop="1">
      <c r="B43" s="25" t="s">
        <v>187</v>
      </c>
      <c r="D43" s="25" t="s">
        <v>187</v>
      </c>
      <c r="F43" s="25" t="s">
        <v>187</v>
      </c>
      <c r="H43" s="12"/>
    </row>
    <row r="44" spans="2:8">
      <c r="B44" s="26" t="s">
        <v>188</v>
      </c>
      <c r="D44" s="26" t="s">
        <v>188</v>
      </c>
      <c r="F44" s="26" t="s">
        <v>188</v>
      </c>
      <c r="H44" s="12"/>
    </row>
    <row r="45" spans="2:8">
      <c r="B45" s="26" t="s">
        <v>121</v>
      </c>
      <c r="D45" s="26" t="s">
        <v>122</v>
      </c>
      <c r="F45" s="26" t="s">
        <v>122</v>
      </c>
      <c r="H45" s="12"/>
    </row>
    <row r="46" spans="2:8">
      <c r="B46" s="26" t="s">
        <v>129</v>
      </c>
      <c r="D46" s="26" t="s">
        <v>156</v>
      </c>
      <c r="F46" s="26" t="s">
        <v>168</v>
      </c>
      <c r="H46" s="12"/>
    </row>
    <row r="47" spans="2:8" ht="21" thickBot="1">
      <c r="B47" s="27" t="s">
        <v>87</v>
      </c>
      <c r="D47" s="27" t="s">
        <v>108</v>
      </c>
      <c r="F47" s="27" t="s">
        <v>94</v>
      </c>
      <c r="H47" s="12"/>
    </row>
    <row r="48" spans="2:8" ht="15.75" thickTop="1">
      <c r="H48" s="12" t="s">
        <v>95</v>
      </c>
    </row>
    <row r="49" spans="2:8" ht="15.75" thickBot="1">
      <c r="H49" s="12" t="s">
        <v>107</v>
      </c>
    </row>
    <row r="50" spans="2:8" ht="15.75" thickTop="1">
      <c r="B50" s="25" t="s">
        <v>187</v>
      </c>
      <c r="D50" s="25" t="s">
        <v>187</v>
      </c>
      <c r="F50" s="25" t="s">
        <v>187</v>
      </c>
      <c r="H50" s="12" t="s">
        <v>103</v>
      </c>
    </row>
    <row r="51" spans="2:8">
      <c r="B51" s="26" t="s">
        <v>188</v>
      </c>
      <c r="D51" s="26" t="s">
        <v>188</v>
      </c>
      <c r="F51" s="26" t="s">
        <v>188</v>
      </c>
      <c r="H51" s="12"/>
    </row>
    <row r="52" spans="2:8">
      <c r="B52" s="26" t="s">
        <v>121</v>
      </c>
      <c r="D52" s="26" t="s">
        <v>122</v>
      </c>
      <c r="F52" s="26" t="s">
        <v>122</v>
      </c>
      <c r="H52" s="12" t="s">
        <v>89</v>
      </c>
    </row>
    <row r="53" spans="2:8">
      <c r="B53" s="26" t="s">
        <v>130</v>
      </c>
      <c r="D53" s="26" t="s">
        <v>157</v>
      </c>
      <c r="F53" s="26" t="s">
        <v>169</v>
      </c>
      <c r="H53" s="12" t="s">
        <v>94</v>
      </c>
    </row>
    <row r="54" spans="2:8" ht="21" thickBot="1">
      <c r="B54" s="27" t="s">
        <v>88</v>
      </c>
      <c r="D54" s="27" t="s">
        <v>102</v>
      </c>
      <c r="F54" s="27" t="s">
        <v>89</v>
      </c>
      <c r="H54" s="12" t="s">
        <v>101</v>
      </c>
    </row>
    <row r="55" spans="2:8" ht="15.75" thickTop="1">
      <c r="H55" s="12"/>
    </row>
    <row r="56" spans="2:8" ht="15.75" thickBot="1">
      <c r="H56" s="12"/>
    </row>
    <row r="57" spans="2:8" ht="15.75" thickTop="1">
      <c r="B57" s="25" t="s">
        <v>187</v>
      </c>
      <c r="D57" s="25" t="s">
        <v>187</v>
      </c>
      <c r="F57" s="25" t="s">
        <v>187</v>
      </c>
      <c r="H57" s="12"/>
    </row>
    <row r="58" spans="2:8">
      <c r="B58" s="26" t="s">
        <v>188</v>
      </c>
      <c r="D58" s="26" t="s">
        <v>188</v>
      </c>
      <c r="F58" s="26" t="s">
        <v>188</v>
      </c>
      <c r="H58" s="12"/>
    </row>
    <row r="59" spans="2:8">
      <c r="B59" s="26" t="s">
        <v>121</v>
      </c>
      <c r="D59" s="26" t="s">
        <v>122</v>
      </c>
      <c r="F59" s="26" t="s">
        <v>122</v>
      </c>
    </row>
    <row r="60" spans="2:8">
      <c r="B60" s="26" t="s">
        <v>131</v>
      </c>
      <c r="D60" s="26" t="s">
        <v>158</v>
      </c>
      <c r="F60" s="26" t="s">
        <v>170</v>
      </c>
    </row>
    <row r="61" spans="2:8" ht="21" thickBot="1">
      <c r="B61" s="27" t="s">
        <v>89</v>
      </c>
      <c r="D61" s="27" t="s">
        <v>84</v>
      </c>
      <c r="F61" s="27" t="s">
        <v>110</v>
      </c>
    </row>
    <row r="62" spans="2:8" ht="15.75" thickTop="1"/>
    <row r="63" spans="2:8" ht="15.75" thickBot="1"/>
    <row r="64" spans="2:8" ht="15.75" thickTop="1">
      <c r="B64" s="25" t="s">
        <v>187</v>
      </c>
      <c r="D64" s="25" t="s">
        <v>187</v>
      </c>
      <c r="F64" s="25" t="s">
        <v>187</v>
      </c>
    </row>
    <row r="65" spans="2:8">
      <c r="B65" s="26" t="s">
        <v>188</v>
      </c>
      <c r="D65" s="26" t="s">
        <v>188</v>
      </c>
      <c r="F65" s="26" t="s">
        <v>188</v>
      </c>
    </row>
    <row r="66" spans="2:8">
      <c r="B66" s="26" t="s">
        <v>121</v>
      </c>
      <c r="D66" s="26" t="s">
        <v>122</v>
      </c>
      <c r="F66" s="26" t="s">
        <v>122</v>
      </c>
    </row>
    <row r="67" spans="2:8">
      <c r="B67" s="26" t="s">
        <v>132</v>
      </c>
      <c r="D67" s="26" t="s">
        <v>159</v>
      </c>
      <c r="F67" s="26" t="s">
        <v>171</v>
      </c>
    </row>
    <row r="68" spans="2:8" ht="21" thickBot="1">
      <c r="B68" s="27" t="s">
        <v>93</v>
      </c>
      <c r="D68" s="27" t="s">
        <v>82</v>
      </c>
      <c r="F68" s="27" t="s">
        <v>103</v>
      </c>
    </row>
    <row r="69" spans="2:8" ht="16.5" thickTop="1" thickBot="1"/>
    <row r="70" spans="2:8" ht="16.5" thickTop="1" thickBot="1">
      <c r="F70" s="25" t="s">
        <v>187</v>
      </c>
    </row>
    <row r="71" spans="2:8" ht="15.75" thickTop="1">
      <c r="B71" s="25" t="s">
        <v>187</v>
      </c>
      <c r="D71" s="25" t="s">
        <v>187</v>
      </c>
      <c r="F71" s="26" t="s">
        <v>188</v>
      </c>
    </row>
    <row r="72" spans="2:8">
      <c r="B72" s="26" t="s">
        <v>188</v>
      </c>
      <c r="D72" s="26" t="s">
        <v>188</v>
      </c>
      <c r="F72" s="26" t="s">
        <v>122</v>
      </c>
    </row>
    <row r="73" spans="2:8">
      <c r="B73" s="26" t="s">
        <v>121</v>
      </c>
      <c r="D73" s="26" t="s">
        <v>122</v>
      </c>
      <c r="F73" s="26" t="s">
        <v>172</v>
      </c>
    </row>
    <row r="74" spans="2:8" ht="21" thickBot="1">
      <c r="B74" s="26" t="s">
        <v>133</v>
      </c>
      <c r="D74" s="26" t="s">
        <v>160</v>
      </c>
      <c r="F74" s="27" t="s">
        <v>107</v>
      </c>
    </row>
    <row r="75" spans="2:8" ht="21.75" thickTop="1" thickBot="1">
      <c r="B75" s="27" t="s">
        <v>90</v>
      </c>
      <c r="D75" s="27" t="s">
        <v>109</v>
      </c>
      <c r="H75" s="10"/>
    </row>
    <row r="76" spans="2:8" ht="16.5" thickTop="1" thickBot="1">
      <c r="H76" s="10"/>
    </row>
    <row r="77" spans="2:8" ht="15.75" thickTop="1">
      <c r="B77" s="25" t="s">
        <v>187</v>
      </c>
      <c r="D77" s="25" t="s">
        <v>187</v>
      </c>
      <c r="F77" s="25" t="s">
        <v>187</v>
      </c>
      <c r="H77" s="10"/>
    </row>
    <row r="78" spans="2:8">
      <c r="B78" s="26" t="s">
        <v>188</v>
      </c>
      <c r="D78" s="26" t="s">
        <v>188</v>
      </c>
      <c r="F78" s="26" t="s">
        <v>188</v>
      </c>
      <c r="H78" s="10"/>
    </row>
    <row r="79" spans="2:8">
      <c r="B79" s="26" t="s">
        <v>121</v>
      </c>
      <c r="D79" s="26" t="s">
        <v>122</v>
      </c>
      <c r="F79" s="26" t="s">
        <v>122</v>
      </c>
      <c r="H79" s="10"/>
    </row>
    <row r="80" spans="2:8">
      <c r="B80" s="26" t="s">
        <v>134</v>
      </c>
      <c r="D80" s="26" t="s">
        <v>161</v>
      </c>
      <c r="F80" s="26" t="s">
        <v>173</v>
      </c>
      <c r="H80" s="10"/>
    </row>
    <row r="81" spans="2:8" ht="21" thickBot="1">
      <c r="B81" s="27" t="s">
        <v>91</v>
      </c>
      <c r="D81" s="27" t="s">
        <v>100</v>
      </c>
      <c r="F81" s="27" t="s">
        <v>95</v>
      </c>
    </row>
    <row r="82" spans="2:8" ht="16.5" thickTop="1" thickBot="1">
      <c r="H82" s="12"/>
    </row>
    <row r="83" spans="2:8" ht="15.75" thickTop="1">
      <c r="B83" s="25" t="s">
        <v>187</v>
      </c>
      <c r="D83" s="25" t="s">
        <v>187</v>
      </c>
      <c r="F83" s="25" t="s">
        <v>187</v>
      </c>
      <c r="H83" s="12"/>
    </row>
    <row r="84" spans="2:8">
      <c r="B84" s="26" t="s">
        <v>188</v>
      </c>
      <c r="D84" s="26" t="s">
        <v>188</v>
      </c>
      <c r="F84" s="26" t="s">
        <v>188</v>
      </c>
      <c r="H84" s="12"/>
    </row>
    <row r="85" spans="2:8">
      <c r="B85" s="26" t="s">
        <v>121</v>
      </c>
      <c r="D85" s="26" t="s">
        <v>122</v>
      </c>
      <c r="F85" s="26" t="s">
        <v>121</v>
      </c>
      <c r="H85" s="12"/>
    </row>
    <row r="86" spans="2:8">
      <c r="B86" s="26" t="s">
        <v>135</v>
      </c>
      <c r="D86" s="26" t="s">
        <v>162</v>
      </c>
      <c r="F86" s="26" t="s">
        <v>141</v>
      </c>
      <c r="H86" s="12"/>
    </row>
    <row r="87" spans="2:8" ht="21" thickBot="1">
      <c r="B87" s="27" t="s">
        <v>92</v>
      </c>
      <c r="D87" s="27" t="s">
        <v>81</v>
      </c>
      <c r="F87" s="27" t="s">
        <v>108</v>
      </c>
      <c r="H87" s="12"/>
    </row>
    <row r="88" spans="2:8" ht="15.75" thickTop="1">
      <c r="H88" s="12"/>
    </row>
    <row r="89" spans="2:8" ht="15.75" thickBot="1">
      <c r="H89" s="12"/>
    </row>
    <row r="90" spans="2:8" ht="15.75" thickTop="1">
      <c r="B90" s="25" t="s">
        <v>187</v>
      </c>
      <c r="D90" s="25" t="s">
        <v>187</v>
      </c>
      <c r="F90" s="25" t="s">
        <v>187</v>
      </c>
    </row>
    <row r="91" spans="2:8">
      <c r="B91" s="26" t="s">
        <v>188</v>
      </c>
      <c r="D91" s="26" t="s">
        <v>188</v>
      </c>
      <c r="F91" s="26" t="s">
        <v>188</v>
      </c>
    </row>
    <row r="92" spans="2:8">
      <c r="B92" s="26" t="s">
        <v>121</v>
      </c>
      <c r="D92" s="26" t="s">
        <v>122</v>
      </c>
      <c r="F92" s="26" t="s">
        <v>121</v>
      </c>
      <c r="H92" s="10"/>
    </row>
    <row r="93" spans="2:8">
      <c r="B93" s="26" t="s">
        <v>136</v>
      </c>
      <c r="D93" s="26" t="s">
        <v>163</v>
      </c>
      <c r="F93" s="26" t="s">
        <v>142</v>
      </c>
      <c r="H93" s="10"/>
    </row>
    <row r="94" spans="2:8" ht="21" thickBot="1">
      <c r="B94" s="27" t="s">
        <v>94</v>
      </c>
      <c r="D94" s="27" t="s">
        <v>98</v>
      </c>
      <c r="F94" s="27" t="s">
        <v>100</v>
      </c>
      <c r="H94" s="10"/>
    </row>
    <row r="95" spans="2:8" ht="15.75" thickTop="1">
      <c r="H95" s="10"/>
    </row>
    <row r="96" spans="2:8" ht="15.75" thickBot="1">
      <c r="H96" s="10"/>
    </row>
    <row r="97" spans="2:10" ht="15.75" thickTop="1">
      <c r="B97" s="25" t="s">
        <v>187</v>
      </c>
      <c r="D97" s="25" t="s">
        <v>187</v>
      </c>
      <c r="F97" s="25" t="s">
        <v>187</v>
      </c>
      <c r="H97" s="10"/>
    </row>
    <row r="98" spans="2:10">
      <c r="B98" s="26" t="s">
        <v>188</v>
      </c>
      <c r="D98" s="26" t="s">
        <v>188</v>
      </c>
      <c r="F98" s="26" t="s">
        <v>188</v>
      </c>
      <c r="H98" s="10"/>
    </row>
    <row r="99" spans="2:10">
      <c r="B99" s="26" t="s">
        <v>121</v>
      </c>
      <c r="D99" s="26" t="s">
        <v>122</v>
      </c>
      <c r="F99" s="26" t="s">
        <v>121</v>
      </c>
      <c r="H99" s="10"/>
    </row>
    <row r="100" spans="2:10">
      <c r="B100" s="26" t="s">
        <v>137</v>
      </c>
      <c r="D100" s="26" t="s">
        <v>164</v>
      </c>
      <c r="F100" s="26" t="s">
        <v>143</v>
      </c>
      <c r="H100" s="10"/>
    </row>
    <row r="101" spans="2:10" ht="21" thickBot="1">
      <c r="B101" s="27" t="s">
        <v>95</v>
      </c>
      <c r="D101" s="27" t="s">
        <v>88</v>
      </c>
      <c r="F101" s="27" t="s">
        <v>101</v>
      </c>
      <c r="H101" s="10"/>
      <c r="J101" s="10"/>
    </row>
    <row r="102" spans="2:10" ht="15.75" thickTop="1">
      <c r="H102" s="10"/>
      <c r="J102" s="10"/>
    </row>
    <row r="103" spans="2:10" ht="15.75" thickBot="1">
      <c r="H103" s="10"/>
      <c r="J103" s="10"/>
    </row>
    <row r="104" spans="2:10" ht="15.75" thickTop="1">
      <c r="B104" s="25" t="s">
        <v>187</v>
      </c>
      <c r="D104" s="25" t="s">
        <v>187</v>
      </c>
      <c r="F104" s="25" t="s">
        <v>187</v>
      </c>
      <c r="H104" s="10"/>
      <c r="J104" s="10"/>
    </row>
    <row r="105" spans="2:10">
      <c r="B105" s="26" t="s">
        <v>188</v>
      </c>
      <c r="D105" s="26" t="s">
        <v>188</v>
      </c>
      <c r="F105" s="26" t="s">
        <v>188</v>
      </c>
      <c r="J105" s="12"/>
    </row>
    <row r="106" spans="2:10">
      <c r="B106" s="26" t="s">
        <v>121</v>
      </c>
      <c r="D106" s="26" t="s">
        <v>122</v>
      </c>
      <c r="F106" s="26" t="s">
        <v>121</v>
      </c>
      <c r="J106" s="10"/>
    </row>
    <row r="107" spans="2:10">
      <c r="B107" s="26" t="s">
        <v>138</v>
      </c>
      <c r="D107" s="26" t="s">
        <v>165</v>
      </c>
      <c r="F107" s="26" t="s">
        <v>144</v>
      </c>
      <c r="J107" s="10"/>
    </row>
    <row r="108" spans="2:10" ht="21" thickBot="1">
      <c r="B108" s="27" t="s">
        <v>96</v>
      </c>
      <c r="D108" s="27" t="s">
        <v>85</v>
      </c>
      <c r="F108" s="27" t="s">
        <v>102</v>
      </c>
      <c r="J108" s="10"/>
    </row>
    <row r="109" spans="2:10" ht="16.5" thickTop="1" thickBot="1"/>
    <row r="110" spans="2:10" ht="15.75" thickTop="1">
      <c r="B110" s="25" t="s">
        <v>187</v>
      </c>
      <c r="D110" s="25" t="s">
        <v>187</v>
      </c>
      <c r="F110" s="25" t="s">
        <v>187</v>
      </c>
    </row>
    <row r="111" spans="2:10">
      <c r="B111" s="26" t="s">
        <v>188</v>
      </c>
      <c r="D111" s="26" t="s">
        <v>188</v>
      </c>
      <c r="F111" s="26" t="s">
        <v>188</v>
      </c>
    </row>
    <row r="112" spans="2:10">
      <c r="B112" s="26" t="s">
        <v>121</v>
      </c>
      <c r="D112" s="26" t="s">
        <v>122</v>
      </c>
      <c r="F112" s="26" t="s">
        <v>121</v>
      </c>
    </row>
    <row r="113" spans="2:6">
      <c r="B113" s="26" t="s">
        <v>139</v>
      </c>
      <c r="D113" s="26" t="s">
        <v>166</v>
      </c>
      <c r="F113" s="26" t="s">
        <v>145</v>
      </c>
    </row>
    <row r="114" spans="2:6" ht="21" thickBot="1">
      <c r="B114" s="27" t="s">
        <v>97</v>
      </c>
      <c r="D114" s="27" t="s">
        <v>91</v>
      </c>
      <c r="F114" s="27" t="s">
        <v>103</v>
      </c>
    </row>
    <row r="115" spans="2:6" ht="15.75" thickTop="1"/>
    <row r="116" spans="2:6" ht="15.75" thickBot="1"/>
    <row r="117" spans="2:6" ht="15.75" thickTop="1">
      <c r="B117" s="25" t="s">
        <v>187</v>
      </c>
      <c r="D117" s="25" t="s">
        <v>187</v>
      </c>
      <c r="F117" s="25" t="s">
        <v>187</v>
      </c>
    </row>
    <row r="118" spans="2:6">
      <c r="B118" s="26" t="s">
        <v>188</v>
      </c>
      <c r="D118" s="26" t="s">
        <v>188</v>
      </c>
      <c r="F118" s="26" t="s">
        <v>188</v>
      </c>
    </row>
    <row r="119" spans="2:6">
      <c r="B119" s="26" t="s">
        <v>121</v>
      </c>
      <c r="D119" s="26" t="s">
        <v>122</v>
      </c>
      <c r="F119" s="26" t="s">
        <v>121</v>
      </c>
    </row>
    <row r="120" spans="2:6">
      <c r="B120" s="26" t="s">
        <v>140</v>
      </c>
      <c r="D120" s="26" t="s">
        <v>167</v>
      </c>
      <c r="F120" s="26" t="s">
        <v>146</v>
      </c>
    </row>
    <row r="121" spans="2:6" ht="21" thickBot="1">
      <c r="B121" s="27" t="s">
        <v>98</v>
      </c>
      <c r="D121" s="27" t="s">
        <v>101</v>
      </c>
      <c r="F121" s="27" t="s">
        <v>104</v>
      </c>
    </row>
    <row r="122" spans="2:6" ht="15.75" thickTop="1"/>
    <row r="123" spans="2:6" ht="15.75" thickBot="1"/>
    <row r="124" spans="2:6" ht="15.75" thickTop="1">
      <c r="B124" s="25" t="s">
        <v>187</v>
      </c>
    </row>
    <row r="125" spans="2:6">
      <c r="B125" s="26" t="s">
        <v>188</v>
      </c>
    </row>
    <row r="126" spans="2:6">
      <c r="B126" s="26" t="s">
        <v>122</v>
      </c>
    </row>
    <row r="127" spans="2:6">
      <c r="B127" s="26" t="s">
        <v>174</v>
      </c>
    </row>
    <row r="128" spans="2:6" ht="21" thickBot="1">
      <c r="B128" s="27" t="s">
        <v>105</v>
      </c>
    </row>
    <row r="129" spans="2:2" ht="15.75" thickTop="1"/>
    <row r="130" spans="2:2" ht="15.75" thickBot="1"/>
    <row r="131" spans="2:2" ht="15.75" thickTop="1">
      <c r="B131" s="25" t="s">
        <v>187</v>
      </c>
    </row>
    <row r="132" spans="2:2">
      <c r="B132" s="26" t="s">
        <v>188</v>
      </c>
    </row>
    <row r="133" spans="2:2">
      <c r="B133" s="26" t="s">
        <v>122</v>
      </c>
    </row>
    <row r="134" spans="2:2">
      <c r="B134" s="26" t="s">
        <v>175</v>
      </c>
    </row>
    <row r="135" spans="2:2" ht="21" thickBot="1">
      <c r="B135" s="27" t="s">
        <v>87</v>
      </c>
    </row>
    <row r="136" spans="2:2" ht="15.75" thickTop="1"/>
    <row r="137" spans="2:2" ht="15.75" thickBot="1"/>
    <row r="138" spans="2:2" ht="15.75" thickTop="1">
      <c r="B138" s="25" t="s">
        <v>187</v>
      </c>
    </row>
    <row r="139" spans="2:2">
      <c r="B139" s="26" t="s">
        <v>188</v>
      </c>
    </row>
    <row r="140" spans="2:2">
      <c r="B140" s="26" t="s">
        <v>122</v>
      </c>
    </row>
    <row r="141" spans="2:2">
      <c r="B141" s="26" t="s">
        <v>176</v>
      </c>
    </row>
    <row r="142" spans="2:2" ht="21" thickBot="1">
      <c r="B142" s="27" t="s">
        <v>96</v>
      </c>
    </row>
    <row r="143" spans="2:2" ht="16.5" thickTop="1" thickBot="1"/>
    <row r="144" spans="2:2" ht="15.75" thickTop="1">
      <c r="B144" s="25" t="s">
        <v>187</v>
      </c>
    </row>
    <row r="145" spans="2:2">
      <c r="B145" s="26" t="s">
        <v>188</v>
      </c>
    </row>
    <row r="146" spans="2:2">
      <c r="B146" s="26" t="s">
        <v>121</v>
      </c>
    </row>
    <row r="147" spans="2:2">
      <c r="B147" s="26" t="s">
        <v>141</v>
      </c>
    </row>
    <row r="148" spans="2:2" ht="21" thickBot="1">
      <c r="B148" s="27" t="s">
        <v>108</v>
      </c>
    </row>
    <row r="149" spans="2:2" ht="16.5" thickTop="1" thickBot="1"/>
    <row r="150" spans="2:2" ht="15.75" thickTop="1">
      <c r="B150" s="25" t="s">
        <v>187</v>
      </c>
    </row>
    <row r="151" spans="2:2">
      <c r="B151" s="26" t="s">
        <v>188</v>
      </c>
    </row>
    <row r="152" spans="2:2">
      <c r="B152" s="26" t="s">
        <v>122</v>
      </c>
    </row>
    <row r="153" spans="2:2">
      <c r="B153" s="26" t="s">
        <v>174</v>
      </c>
    </row>
    <row r="154" spans="2:2" ht="21" thickBot="1">
      <c r="B154" s="27" t="s">
        <v>105</v>
      </c>
    </row>
    <row r="155" spans="2:2" ht="15.75" thickTop="1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F137"/>
  <sheetViews>
    <sheetView topLeftCell="A34" workbookViewId="0">
      <selection sqref="A1:XFD1048576"/>
    </sheetView>
  </sheetViews>
  <sheetFormatPr defaultRowHeight="15"/>
  <cols>
    <col min="1" max="1" width="8.42578125" customWidth="1"/>
    <col min="2" max="2" width="19.140625" bestFit="1" customWidth="1"/>
    <col min="3" max="3" width="12.140625" customWidth="1"/>
    <col min="4" max="4" width="19.140625" bestFit="1" customWidth="1"/>
    <col min="5" max="5" width="12.42578125" customWidth="1"/>
    <col min="6" max="6" width="19.140625" bestFit="1" customWidth="1"/>
  </cols>
  <sheetData>
    <row r="1" spans="2:6" ht="29.25" customHeight="1" thickBot="1"/>
    <row r="2" spans="2:6" ht="21" customHeight="1" thickTop="1">
      <c r="B2" s="25" t="s">
        <v>190</v>
      </c>
      <c r="D2" s="25" t="s">
        <v>190</v>
      </c>
      <c r="F2" s="25" t="s">
        <v>190</v>
      </c>
    </row>
    <row r="3" spans="2:6" ht="21" customHeight="1">
      <c r="B3" s="26" t="s">
        <v>120</v>
      </c>
      <c r="D3" s="26" t="s">
        <v>120</v>
      </c>
      <c r="F3" s="26" t="s">
        <v>120</v>
      </c>
    </row>
    <row r="4" spans="2:6" ht="21" customHeight="1">
      <c r="B4" s="26" t="s">
        <v>191</v>
      </c>
      <c r="D4" s="26" t="s">
        <v>192</v>
      </c>
      <c r="F4" s="26" t="s">
        <v>193</v>
      </c>
    </row>
    <row r="5" spans="2:6" ht="21" customHeight="1">
      <c r="B5" s="26" t="s">
        <v>123</v>
      </c>
      <c r="D5" s="26" t="s">
        <v>145</v>
      </c>
      <c r="F5" s="26" t="s">
        <v>167</v>
      </c>
    </row>
    <row r="6" spans="2:6" ht="21" customHeight="1" thickBot="1">
      <c r="B6" s="27" t="s">
        <v>194</v>
      </c>
      <c r="D6" s="27" t="s">
        <v>195</v>
      </c>
      <c r="F6" s="27" t="s">
        <v>196</v>
      </c>
    </row>
    <row r="7" spans="2:6" ht="21" customHeight="1" thickTop="1" thickBot="1"/>
    <row r="8" spans="2:6" ht="21" customHeight="1" thickTop="1">
      <c r="B8" s="25" t="s">
        <v>190</v>
      </c>
      <c r="D8" s="25" t="s">
        <v>190</v>
      </c>
      <c r="F8" s="25" t="s">
        <v>190</v>
      </c>
    </row>
    <row r="9" spans="2:6" ht="21" customHeight="1">
      <c r="B9" s="26" t="s">
        <v>120</v>
      </c>
      <c r="D9" s="26" t="s">
        <v>120</v>
      </c>
      <c r="F9" s="26" t="s">
        <v>120</v>
      </c>
    </row>
    <row r="10" spans="2:6" ht="21" customHeight="1">
      <c r="B10" s="26" t="s">
        <v>191</v>
      </c>
      <c r="D10" s="26" t="s">
        <v>192</v>
      </c>
      <c r="F10" s="26" t="s">
        <v>193</v>
      </c>
    </row>
    <row r="11" spans="2:6" ht="21" customHeight="1">
      <c r="B11" s="26" t="s">
        <v>124</v>
      </c>
      <c r="D11" s="26" t="s">
        <v>146</v>
      </c>
      <c r="F11" s="26" t="s">
        <v>168</v>
      </c>
    </row>
    <row r="12" spans="2:6" ht="21" customHeight="1" thickBot="1">
      <c r="B12" s="27" t="s">
        <v>197</v>
      </c>
      <c r="D12" s="27" t="s">
        <v>198</v>
      </c>
      <c r="F12" s="27" t="s">
        <v>199</v>
      </c>
    </row>
    <row r="13" spans="2:6" ht="21" customHeight="1" thickTop="1" thickBot="1"/>
    <row r="14" spans="2:6" ht="21" customHeight="1" thickTop="1">
      <c r="B14" s="25" t="s">
        <v>190</v>
      </c>
      <c r="D14" s="25" t="s">
        <v>190</v>
      </c>
      <c r="F14" s="25" t="s">
        <v>190</v>
      </c>
    </row>
    <row r="15" spans="2:6" ht="21" customHeight="1">
      <c r="B15" s="26" t="s">
        <v>120</v>
      </c>
      <c r="D15" s="26" t="s">
        <v>120</v>
      </c>
      <c r="F15" s="26" t="s">
        <v>120</v>
      </c>
    </row>
    <row r="16" spans="2:6" ht="21" customHeight="1">
      <c r="B16" s="26" t="s">
        <v>191</v>
      </c>
      <c r="D16" s="26" t="s">
        <v>192</v>
      </c>
      <c r="F16" s="26" t="s">
        <v>193</v>
      </c>
    </row>
    <row r="17" spans="2:6" ht="21" customHeight="1">
      <c r="B17" s="26" t="s">
        <v>125</v>
      </c>
      <c r="D17" s="26" t="s">
        <v>147</v>
      </c>
      <c r="F17" s="26" t="s">
        <v>169</v>
      </c>
    </row>
    <row r="18" spans="2:6" ht="21" customHeight="1" thickBot="1">
      <c r="B18" s="27" t="s">
        <v>200</v>
      </c>
      <c r="D18" s="27" t="s">
        <v>201</v>
      </c>
      <c r="F18" s="27" t="s">
        <v>202</v>
      </c>
    </row>
    <row r="19" spans="2:6" ht="21" customHeight="1" thickTop="1" thickBot="1"/>
    <row r="20" spans="2:6" ht="21" customHeight="1" thickTop="1">
      <c r="B20" s="25" t="s">
        <v>190</v>
      </c>
      <c r="D20" s="25" t="s">
        <v>190</v>
      </c>
      <c r="F20" s="25" t="s">
        <v>190</v>
      </c>
    </row>
    <row r="21" spans="2:6" ht="21" customHeight="1">
      <c r="B21" s="26" t="s">
        <v>120</v>
      </c>
      <c r="D21" s="26" t="s">
        <v>120</v>
      </c>
      <c r="F21" s="26" t="s">
        <v>120</v>
      </c>
    </row>
    <row r="22" spans="2:6" ht="21" customHeight="1">
      <c r="B22" s="26" t="s">
        <v>191</v>
      </c>
      <c r="D22" s="26" t="s">
        <v>192</v>
      </c>
      <c r="F22" s="26" t="s">
        <v>193</v>
      </c>
    </row>
    <row r="23" spans="2:6" ht="21" customHeight="1">
      <c r="B23" s="26" t="s">
        <v>126</v>
      </c>
      <c r="D23" s="26" t="s">
        <v>148</v>
      </c>
      <c r="F23" s="26" t="s">
        <v>170</v>
      </c>
    </row>
    <row r="24" spans="2:6" ht="21" customHeight="1" thickBot="1">
      <c r="B24" s="27" t="s">
        <v>196</v>
      </c>
      <c r="D24" s="27" t="s">
        <v>194</v>
      </c>
      <c r="F24" s="27" t="s">
        <v>200</v>
      </c>
    </row>
    <row r="25" spans="2:6" ht="21" customHeight="1" thickTop="1" thickBot="1"/>
    <row r="26" spans="2:6" ht="21" customHeight="1" thickTop="1">
      <c r="B26" s="25" t="s">
        <v>190</v>
      </c>
      <c r="D26" s="25" t="s">
        <v>190</v>
      </c>
      <c r="F26" s="25" t="s">
        <v>190</v>
      </c>
    </row>
    <row r="27" spans="2:6" ht="21" customHeight="1">
      <c r="B27" s="26" t="s">
        <v>120</v>
      </c>
      <c r="D27" s="26" t="s">
        <v>120</v>
      </c>
      <c r="F27" s="26" t="s">
        <v>120</v>
      </c>
    </row>
    <row r="28" spans="2:6" ht="21" customHeight="1">
      <c r="B28" s="26" t="s">
        <v>191</v>
      </c>
      <c r="D28" s="26" t="s">
        <v>192</v>
      </c>
      <c r="F28" s="26" t="s">
        <v>193</v>
      </c>
    </row>
    <row r="29" spans="2:6" ht="21" customHeight="1">
      <c r="B29" s="26" t="s">
        <v>127</v>
      </c>
      <c r="D29" s="26" t="s">
        <v>149</v>
      </c>
      <c r="F29" s="26" t="s">
        <v>171</v>
      </c>
    </row>
    <row r="30" spans="2:6" ht="21" customHeight="1" thickBot="1">
      <c r="B30" s="27" t="s">
        <v>195</v>
      </c>
      <c r="D30" s="27" t="s">
        <v>200</v>
      </c>
      <c r="F30" s="27" t="s">
        <v>197</v>
      </c>
    </row>
    <row r="31" spans="2:6" ht="21" customHeight="1" thickTop="1" thickBot="1"/>
    <row r="32" spans="2:6" ht="21" customHeight="1" thickTop="1">
      <c r="B32" s="25" t="s">
        <v>190</v>
      </c>
      <c r="D32" s="25" t="s">
        <v>190</v>
      </c>
      <c r="F32" s="25" t="s">
        <v>190</v>
      </c>
    </row>
    <row r="33" spans="2:6" ht="21" customHeight="1">
      <c r="B33" s="26" t="s">
        <v>120</v>
      </c>
      <c r="D33" s="26" t="s">
        <v>120</v>
      </c>
      <c r="F33" s="26" t="s">
        <v>120</v>
      </c>
    </row>
    <row r="34" spans="2:6" ht="21" customHeight="1">
      <c r="B34" s="26" t="s">
        <v>191</v>
      </c>
      <c r="D34" s="26" t="s">
        <v>192</v>
      </c>
      <c r="F34" s="26" t="s">
        <v>193</v>
      </c>
    </row>
    <row r="35" spans="2:6" ht="21" customHeight="1">
      <c r="B35" s="26" t="s">
        <v>128</v>
      </c>
      <c r="D35" s="26" t="s">
        <v>150</v>
      </c>
      <c r="F35" s="26" t="s">
        <v>172</v>
      </c>
    </row>
    <row r="36" spans="2:6" ht="21" customHeight="1" thickBot="1">
      <c r="B36" s="27" t="s">
        <v>198</v>
      </c>
      <c r="D36" s="27" t="s">
        <v>197</v>
      </c>
      <c r="F36" s="27" t="s">
        <v>201</v>
      </c>
    </row>
    <row r="37" spans="2:6" ht="51.75" customHeight="1" thickTop="1" thickBot="1">
      <c r="B37" s="29"/>
      <c r="D37" s="29"/>
      <c r="F37" s="29"/>
    </row>
    <row r="38" spans="2:6" ht="21" customHeight="1" thickTop="1">
      <c r="B38" s="25" t="s">
        <v>190</v>
      </c>
      <c r="D38" s="25" t="s">
        <v>190</v>
      </c>
      <c r="F38" s="25" t="s">
        <v>190</v>
      </c>
    </row>
    <row r="39" spans="2:6" ht="21" customHeight="1">
      <c r="B39" s="26" t="s">
        <v>120</v>
      </c>
      <c r="D39" s="26" t="s">
        <v>120</v>
      </c>
      <c r="F39" s="26" t="s">
        <v>120</v>
      </c>
    </row>
    <row r="40" spans="2:6" ht="21" customHeight="1">
      <c r="B40" s="26" t="s">
        <v>191</v>
      </c>
      <c r="D40" s="26" t="s">
        <v>192</v>
      </c>
      <c r="F40" s="26" t="s">
        <v>193</v>
      </c>
    </row>
    <row r="41" spans="2:6" ht="21" customHeight="1">
      <c r="B41" s="26" t="s">
        <v>129</v>
      </c>
      <c r="D41" s="26" t="s">
        <v>151</v>
      </c>
      <c r="F41" s="26" t="s">
        <v>173</v>
      </c>
    </row>
    <row r="42" spans="2:6" ht="21" customHeight="1" thickBot="1">
      <c r="B42" s="27" t="s">
        <v>203</v>
      </c>
      <c r="D42" s="27" t="s">
        <v>204</v>
      </c>
      <c r="F42" s="27" t="s">
        <v>195</v>
      </c>
    </row>
    <row r="43" spans="2:6" ht="21" customHeight="1" thickTop="1" thickBot="1"/>
    <row r="44" spans="2:6" ht="21" customHeight="1" thickTop="1">
      <c r="B44" s="25" t="s">
        <v>190</v>
      </c>
      <c r="D44" s="25" t="s">
        <v>190</v>
      </c>
      <c r="F44" s="25" t="s">
        <v>190</v>
      </c>
    </row>
    <row r="45" spans="2:6" ht="21" customHeight="1">
      <c r="B45" s="26" t="s">
        <v>120</v>
      </c>
      <c r="D45" s="26" t="s">
        <v>120</v>
      </c>
      <c r="F45" s="26" t="s">
        <v>120</v>
      </c>
    </row>
    <row r="46" spans="2:6" ht="21" customHeight="1">
      <c r="B46" s="26" t="s">
        <v>191</v>
      </c>
      <c r="D46" s="26" t="s">
        <v>192</v>
      </c>
      <c r="F46" s="26" t="s">
        <v>193</v>
      </c>
    </row>
    <row r="47" spans="2:6" ht="21" customHeight="1">
      <c r="B47" s="26" t="s">
        <v>130</v>
      </c>
      <c r="D47" s="26" t="s">
        <v>152</v>
      </c>
      <c r="F47" s="26" t="s">
        <v>174</v>
      </c>
    </row>
    <row r="48" spans="2:6" ht="21" customHeight="1" thickBot="1">
      <c r="B48" s="27" t="s">
        <v>204</v>
      </c>
      <c r="D48" s="27" t="s">
        <v>205</v>
      </c>
      <c r="F48" s="27" t="s">
        <v>198</v>
      </c>
    </row>
    <row r="49" spans="2:6" ht="21" customHeight="1" thickTop="1" thickBot="1"/>
    <row r="50" spans="2:6" ht="21" customHeight="1" thickTop="1">
      <c r="B50" s="25" t="s">
        <v>190</v>
      </c>
      <c r="D50" s="25" t="s">
        <v>190</v>
      </c>
      <c r="F50" s="25" t="s">
        <v>190</v>
      </c>
    </row>
    <row r="51" spans="2:6" ht="21" customHeight="1">
      <c r="B51" s="26" t="s">
        <v>120</v>
      </c>
      <c r="D51" s="26" t="s">
        <v>120</v>
      </c>
      <c r="F51" s="26" t="s">
        <v>120</v>
      </c>
    </row>
    <row r="52" spans="2:6" ht="21" customHeight="1">
      <c r="B52" s="26" t="s">
        <v>191</v>
      </c>
      <c r="D52" s="26" t="s">
        <v>192</v>
      </c>
      <c r="F52" s="26" t="s">
        <v>193</v>
      </c>
    </row>
    <row r="53" spans="2:6" ht="21" customHeight="1">
      <c r="B53" s="26" t="s">
        <v>131</v>
      </c>
      <c r="D53" s="26" t="s">
        <v>153</v>
      </c>
      <c r="F53" s="26" t="s">
        <v>175</v>
      </c>
    </row>
    <row r="54" spans="2:6" ht="21" customHeight="1" thickBot="1">
      <c r="B54" s="27" t="s">
        <v>202</v>
      </c>
      <c r="D54" s="27" t="s">
        <v>196</v>
      </c>
      <c r="F54" s="27" t="s">
        <v>204</v>
      </c>
    </row>
    <row r="55" spans="2:6" ht="21" customHeight="1" thickTop="1" thickBot="1"/>
    <row r="56" spans="2:6" ht="21" customHeight="1" thickTop="1">
      <c r="B56" s="25" t="s">
        <v>190</v>
      </c>
      <c r="D56" s="25" t="s">
        <v>190</v>
      </c>
      <c r="F56" s="25" t="s">
        <v>190</v>
      </c>
    </row>
    <row r="57" spans="2:6" ht="21" customHeight="1">
      <c r="B57" s="26" t="s">
        <v>120</v>
      </c>
      <c r="D57" s="26" t="s">
        <v>120</v>
      </c>
      <c r="F57" s="26" t="s">
        <v>120</v>
      </c>
    </row>
    <row r="58" spans="2:6" ht="21" customHeight="1">
      <c r="B58" s="26" t="s">
        <v>191</v>
      </c>
      <c r="D58" s="26" t="s">
        <v>192</v>
      </c>
      <c r="F58" s="26" t="s">
        <v>193</v>
      </c>
    </row>
    <row r="59" spans="2:6" ht="21" customHeight="1">
      <c r="B59" s="26" t="s">
        <v>132</v>
      </c>
      <c r="D59" s="26" t="s">
        <v>154</v>
      </c>
      <c r="F59" s="26" t="s">
        <v>176</v>
      </c>
    </row>
    <row r="60" spans="2:6" ht="21" customHeight="1" thickBot="1">
      <c r="B60" s="27" t="s">
        <v>201</v>
      </c>
      <c r="D60" s="27" t="s">
        <v>202</v>
      </c>
      <c r="F60" s="27" t="s">
        <v>205</v>
      </c>
    </row>
    <row r="61" spans="2:6" ht="21" customHeight="1" thickTop="1" thickBot="1"/>
    <row r="62" spans="2:6" ht="21" customHeight="1" thickTop="1">
      <c r="B62" s="25" t="s">
        <v>190</v>
      </c>
      <c r="D62" s="25" t="s">
        <v>190</v>
      </c>
      <c r="F62" s="25" t="s">
        <v>190</v>
      </c>
    </row>
    <row r="63" spans="2:6" ht="21" customHeight="1">
      <c r="B63" s="26" t="s">
        <v>120</v>
      </c>
      <c r="D63" s="26" t="s">
        <v>120</v>
      </c>
      <c r="F63" s="26" t="s">
        <v>120</v>
      </c>
    </row>
    <row r="64" spans="2:6" ht="21" customHeight="1">
      <c r="B64" s="26" t="s">
        <v>191</v>
      </c>
      <c r="D64" s="26" t="s">
        <v>192</v>
      </c>
      <c r="F64" s="26" t="s">
        <v>193</v>
      </c>
    </row>
    <row r="65" spans="2:6" ht="21" customHeight="1">
      <c r="B65" s="26" t="s">
        <v>133</v>
      </c>
      <c r="D65" s="26" t="s">
        <v>155</v>
      </c>
      <c r="F65" s="26" t="s">
        <v>177</v>
      </c>
    </row>
    <row r="66" spans="2:6" ht="21" customHeight="1" thickBot="1">
      <c r="B66" s="27" t="s">
        <v>205</v>
      </c>
      <c r="D66" s="27" t="s">
        <v>199</v>
      </c>
      <c r="F66" s="27" t="s">
        <v>194</v>
      </c>
    </row>
    <row r="67" spans="2:6" ht="21" customHeight="1" thickTop="1"/>
    <row r="68" spans="2:6" ht="51" customHeight="1"/>
    <row r="70" spans="2:6" ht="15.75" thickBot="1"/>
    <row r="71" spans="2:6" ht="21" customHeight="1" thickTop="1">
      <c r="B71" s="25" t="s">
        <v>190</v>
      </c>
      <c r="D71" s="25" t="s">
        <v>190</v>
      </c>
      <c r="F71" s="25" t="s">
        <v>190</v>
      </c>
    </row>
    <row r="72" spans="2:6" ht="21" customHeight="1">
      <c r="B72" s="26" t="s">
        <v>120</v>
      </c>
      <c r="D72" s="26" t="s">
        <v>120</v>
      </c>
      <c r="F72" s="26" t="s">
        <v>120</v>
      </c>
    </row>
    <row r="73" spans="2:6" ht="21" customHeight="1">
      <c r="B73" s="26" t="s">
        <v>206</v>
      </c>
      <c r="D73" s="26" t="s">
        <v>207</v>
      </c>
      <c r="F73" s="26" t="s">
        <v>208</v>
      </c>
    </row>
    <row r="74" spans="2:6" ht="21" customHeight="1">
      <c r="B74" s="26" t="s">
        <v>209</v>
      </c>
      <c r="D74" s="26" t="s">
        <v>156</v>
      </c>
      <c r="F74" s="26" t="s">
        <v>210</v>
      </c>
    </row>
    <row r="75" spans="2:6" ht="21" customHeight="1" thickBot="1">
      <c r="B75" s="27" t="s">
        <v>196</v>
      </c>
      <c r="D75" s="27" t="s">
        <v>196</v>
      </c>
      <c r="F75" s="27" t="s">
        <v>194</v>
      </c>
    </row>
    <row r="76" spans="2:6" ht="21" customHeight="1" thickTop="1" thickBot="1"/>
    <row r="77" spans="2:6" ht="21" customHeight="1" thickTop="1">
      <c r="B77" s="25" t="s">
        <v>190</v>
      </c>
      <c r="D77" s="25" t="s">
        <v>190</v>
      </c>
      <c r="F77" s="25" t="s">
        <v>190</v>
      </c>
    </row>
    <row r="78" spans="2:6" ht="21" customHeight="1">
      <c r="B78" s="26" t="s">
        <v>120</v>
      </c>
      <c r="D78" s="26" t="s">
        <v>120</v>
      </c>
      <c r="F78" s="26" t="s">
        <v>120</v>
      </c>
    </row>
    <row r="79" spans="2:6" ht="21" customHeight="1">
      <c r="B79" s="26" t="s">
        <v>206</v>
      </c>
      <c r="D79" s="26" t="s">
        <v>207</v>
      </c>
      <c r="F79" s="26" t="s">
        <v>208</v>
      </c>
    </row>
    <row r="80" spans="2:6" ht="21" customHeight="1">
      <c r="B80" s="26" t="s">
        <v>135</v>
      </c>
      <c r="D80" s="26" t="s">
        <v>157</v>
      </c>
      <c r="F80" s="26" t="s">
        <v>179</v>
      </c>
    </row>
    <row r="81" spans="2:6" ht="21" customHeight="1" thickBot="1">
      <c r="B81" s="27" t="s">
        <v>202</v>
      </c>
      <c r="D81" s="27" t="s">
        <v>201</v>
      </c>
      <c r="F81" s="27" t="s">
        <v>196</v>
      </c>
    </row>
    <row r="82" spans="2:6" ht="21" customHeight="1" thickTop="1" thickBot="1"/>
    <row r="83" spans="2:6" ht="21" customHeight="1" thickTop="1">
      <c r="B83" s="25" t="s">
        <v>190</v>
      </c>
      <c r="D83" s="25" t="s">
        <v>190</v>
      </c>
      <c r="F83" s="25" t="s">
        <v>190</v>
      </c>
    </row>
    <row r="84" spans="2:6" ht="21" customHeight="1">
      <c r="B84" s="26" t="s">
        <v>120</v>
      </c>
      <c r="D84" s="26" t="s">
        <v>120</v>
      </c>
      <c r="F84" s="26" t="s">
        <v>120</v>
      </c>
    </row>
    <row r="85" spans="2:6" ht="21" customHeight="1">
      <c r="B85" s="26" t="s">
        <v>206</v>
      </c>
      <c r="D85" s="26" t="s">
        <v>207</v>
      </c>
      <c r="F85" s="26" t="s">
        <v>208</v>
      </c>
    </row>
    <row r="86" spans="2:6" ht="21" customHeight="1">
      <c r="B86" s="26" t="s">
        <v>211</v>
      </c>
      <c r="D86" s="26" t="s">
        <v>158</v>
      </c>
      <c r="F86" s="26" t="s">
        <v>180</v>
      </c>
    </row>
    <row r="87" spans="2:6" ht="21" customHeight="1" thickBot="1">
      <c r="B87" s="27" t="s">
        <v>205</v>
      </c>
      <c r="D87" s="27" t="s">
        <v>194</v>
      </c>
      <c r="F87" s="27" t="s">
        <v>200</v>
      </c>
    </row>
    <row r="88" spans="2:6" ht="21" customHeight="1" thickTop="1" thickBot="1"/>
    <row r="89" spans="2:6" ht="21" customHeight="1" thickTop="1">
      <c r="B89" s="25" t="s">
        <v>190</v>
      </c>
      <c r="D89" s="25" t="s">
        <v>190</v>
      </c>
      <c r="F89" s="25" t="s">
        <v>190</v>
      </c>
    </row>
    <row r="90" spans="2:6" ht="21" customHeight="1">
      <c r="B90" s="26" t="s">
        <v>120</v>
      </c>
      <c r="D90" s="26" t="s">
        <v>120</v>
      </c>
      <c r="F90" s="26" t="s">
        <v>120</v>
      </c>
    </row>
    <row r="91" spans="2:6" ht="21" customHeight="1">
      <c r="B91" s="26" t="s">
        <v>206</v>
      </c>
      <c r="D91" s="26" t="s">
        <v>207</v>
      </c>
      <c r="F91" s="26" t="s">
        <v>208</v>
      </c>
    </row>
    <row r="92" spans="2:6" ht="21" customHeight="1">
      <c r="B92" s="26" t="s">
        <v>137</v>
      </c>
      <c r="D92" s="26" t="s">
        <v>159</v>
      </c>
      <c r="F92" s="26" t="s">
        <v>181</v>
      </c>
    </row>
    <row r="93" spans="2:6" ht="21" customHeight="1" thickBot="1">
      <c r="B93" s="27" t="s">
        <v>199</v>
      </c>
      <c r="D93" s="27" t="s">
        <v>204</v>
      </c>
      <c r="F93" s="27" t="s">
        <v>202</v>
      </c>
    </row>
    <row r="94" spans="2:6" ht="21" customHeight="1" thickTop="1" thickBot="1"/>
    <row r="95" spans="2:6" ht="21" customHeight="1" thickTop="1">
      <c r="B95" s="25" t="s">
        <v>190</v>
      </c>
      <c r="D95" s="25" t="s">
        <v>190</v>
      </c>
      <c r="F95" s="25" t="s">
        <v>190</v>
      </c>
    </row>
    <row r="96" spans="2:6" ht="21" customHeight="1">
      <c r="B96" s="26" t="s">
        <v>120</v>
      </c>
      <c r="D96" s="26" t="s">
        <v>120</v>
      </c>
      <c r="F96" s="26" t="s">
        <v>120</v>
      </c>
    </row>
    <row r="97" spans="2:6" ht="21" customHeight="1">
      <c r="B97" s="26" t="s">
        <v>206</v>
      </c>
      <c r="D97" s="26" t="s">
        <v>207</v>
      </c>
      <c r="F97" s="26" t="s">
        <v>208</v>
      </c>
    </row>
    <row r="98" spans="2:6" ht="21" customHeight="1">
      <c r="B98" s="26" t="s">
        <v>138</v>
      </c>
      <c r="D98" s="26" t="s">
        <v>160</v>
      </c>
      <c r="F98" s="26" t="s">
        <v>182</v>
      </c>
    </row>
    <row r="99" spans="2:6" ht="21" customHeight="1" thickBot="1">
      <c r="B99" s="27" t="s">
        <v>198</v>
      </c>
      <c r="D99" s="27" t="s">
        <v>205</v>
      </c>
      <c r="F99" s="27" t="s">
        <v>195</v>
      </c>
    </row>
    <row r="100" spans="2:6" ht="21" customHeight="1" thickTop="1" thickBot="1"/>
    <row r="101" spans="2:6" ht="21" customHeight="1" thickTop="1">
      <c r="B101" s="25" t="s">
        <v>190</v>
      </c>
      <c r="D101" s="25" t="s">
        <v>190</v>
      </c>
      <c r="F101" s="25" t="s">
        <v>190</v>
      </c>
    </row>
    <row r="102" spans="2:6" ht="21" customHeight="1">
      <c r="B102" s="26" t="s">
        <v>120</v>
      </c>
      <c r="D102" s="26" t="s">
        <v>120</v>
      </c>
      <c r="F102" s="26" t="s">
        <v>120</v>
      </c>
    </row>
    <row r="103" spans="2:6" ht="21" customHeight="1">
      <c r="B103" s="26" t="s">
        <v>206</v>
      </c>
      <c r="D103" s="26" t="s">
        <v>207</v>
      </c>
      <c r="F103" s="26" t="s">
        <v>208</v>
      </c>
    </row>
    <row r="104" spans="2:6" ht="21" customHeight="1">
      <c r="B104" s="26" t="s">
        <v>212</v>
      </c>
      <c r="D104" s="26" t="s">
        <v>161</v>
      </c>
      <c r="F104" s="26" t="s">
        <v>183</v>
      </c>
    </row>
    <row r="105" spans="2:6" ht="21" customHeight="1" thickBot="1">
      <c r="B105" s="27" t="s">
        <v>204</v>
      </c>
      <c r="D105" s="27" t="s">
        <v>202</v>
      </c>
      <c r="F105" s="27" t="s">
        <v>197</v>
      </c>
    </row>
    <row r="106" spans="2:6" ht="21" customHeight="1" thickTop="1">
      <c r="B106" s="29"/>
      <c r="D106" s="29"/>
      <c r="F106" s="29"/>
    </row>
    <row r="107" spans="2:6" ht="70.5" customHeight="1" thickBot="1"/>
    <row r="108" spans="2:6" ht="21" customHeight="1" thickTop="1">
      <c r="B108" s="25" t="s">
        <v>190</v>
      </c>
      <c r="D108" s="25" t="s">
        <v>190</v>
      </c>
      <c r="F108" s="25" t="s">
        <v>190</v>
      </c>
    </row>
    <row r="109" spans="2:6" ht="21" customHeight="1">
      <c r="B109" s="26" t="s">
        <v>120</v>
      </c>
      <c r="D109" s="26" t="s">
        <v>120</v>
      </c>
      <c r="F109" s="26" t="s">
        <v>120</v>
      </c>
    </row>
    <row r="110" spans="2:6" ht="21" customHeight="1">
      <c r="B110" s="26" t="s">
        <v>206</v>
      </c>
      <c r="D110" s="26" t="s">
        <v>207</v>
      </c>
      <c r="F110" s="26" t="s">
        <v>208</v>
      </c>
    </row>
    <row r="111" spans="2:6" ht="21" customHeight="1">
      <c r="B111" s="26" t="s">
        <v>140</v>
      </c>
      <c r="D111" s="26" t="s">
        <v>162</v>
      </c>
      <c r="F111" s="26" t="s">
        <v>184</v>
      </c>
    </row>
    <row r="112" spans="2:6" ht="21" customHeight="1" thickBot="1">
      <c r="B112" s="27" t="s">
        <v>195</v>
      </c>
      <c r="D112" s="27" t="s">
        <v>195</v>
      </c>
      <c r="F112" s="27" t="s">
        <v>205</v>
      </c>
    </row>
    <row r="113" spans="2:6" ht="21" customHeight="1" thickTop="1" thickBot="1"/>
    <row r="114" spans="2:6" ht="21" customHeight="1" thickTop="1">
      <c r="B114" s="25" t="s">
        <v>190</v>
      </c>
      <c r="D114" s="25" t="s">
        <v>190</v>
      </c>
      <c r="F114" s="25" t="s">
        <v>190</v>
      </c>
    </row>
    <row r="115" spans="2:6" ht="21" customHeight="1">
      <c r="B115" s="26" t="s">
        <v>120</v>
      </c>
      <c r="D115" s="26" t="s">
        <v>120</v>
      </c>
      <c r="F115" s="26" t="s">
        <v>120</v>
      </c>
    </row>
    <row r="116" spans="2:6" ht="21" customHeight="1">
      <c r="B116" s="26" t="s">
        <v>206</v>
      </c>
      <c r="D116" s="26" t="s">
        <v>207</v>
      </c>
      <c r="F116" s="26" t="s">
        <v>208</v>
      </c>
    </row>
    <row r="117" spans="2:6" ht="21" customHeight="1">
      <c r="B117" s="26" t="s">
        <v>141</v>
      </c>
      <c r="D117" s="26" t="s">
        <v>163</v>
      </c>
      <c r="F117" s="26" t="s">
        <v>185</v>
      </c>
    </row>
    <row r="118" spans="2:6" ht="21" customHeight="1" thickBot="1">
      <c r="B118" s="27" t="s">
        <v>201</v>
      </c>
      <c r="D118" s="27" t="s">
        <v>197</v>
      </c>
      <c r="F118" s="27" t="s">
        <v>204</v>
      </c>
    </row>
    <row r="119" spans="2:6" ht="21" customHeight="1" thickTop="1" thickBot="1"/>
    <row r="120" spans="2:6" ht="21" customHeight="1" thickTop="1">
      <c r="B120" s="25" t="s">
        <v>190</v>
      </c>
      <c r="D120" s="25" t="s">
        <v>190</v>
      </c>
      <c r="F120" s="25" t="s">
        <v>190</v>
      </c>
    </row>
    <row r="121" spans="2:6" ht="21" customHeight="1">
      <c r="B121" s="26" t="s">
        <v>120</v>
      </c>
      <c r="D121" s="26" t="s">
        <v>120</v>
      </c>
      <c r="F121" s="26" t="s">
        <v>120</v>
      </c>
    </row>
    <row r="122" spans="2:6" ht="21" customHeight="1">
      <c r="B122" s="26" t="s">
        <v>206</v>
      </c>
      <c r="D122" s="26" t="s">
        <v>207</v>
      </c>
      <c r="F122" s="26" t="s">
        <v>208</v>
      </c>
    </row>
    <row r="123" spans="2:6" ht="21" customHeight="1">
      <c r="B123" s="26" t="s">
        <v>142</v>
      </c>
      <c r="D123" s="26" t="s">
        <v>164</v>
      </c>
      <c r="F123" s="26" t="s">
        <v>186</v>
      </c>
    </row>
    <row r="124" spans="2:6" ht="21" customHeight="1" thickBot="1">
      <c r="B124" s="27" t="s">
        <v>197</v>
      </c>
      <c r="D124" s="27" t="s">
        <v>200</v>
      </c>
      <c r="F124" s="27" t="s">
        <v>199</v>
      </c>
    </row>
    <row r="125" spans="2:6" ht="21" customHeight="1" thickTop="1" thickBot="1"/>
    <row r="126" spans="2:6" ht="21" customHeight="1" thickTop="1">
      <c r="B126" s="25" t="s">
        <v>190</v>
      </c>
      <c r="D126" s="25" t="s">
        <v>190</v>
      </c>
      <c r="F126" s="25" t="s">
        <v>190</v>
      </c>
    </row>
    <row r="127" spans="2:6" ht="21" customHeight="1">
      <c r="B127" s="26" t="s">
        <v>120</v>
      </c>
      <c r="D127" s="26" t="s">
        <v>120</v>
      </c>
      <c r="F127" s="26" t="s">
        <v>120</v>
      </c>
    </row>
    <row r="128" spans="2:6" ht="21" customHeight="1">
      <c r="B128" s="26" t="s">
        <v>206</v>
      </c>
      <c r="D128" s="26" t="s">
        <v>207</v>
      </c>
      <c r="F128" s="26" t="s">
        <v>208</v>
      </c>
    </row>
    <row r="129" spans="2:6" ht="21" customHeight="1">
      <c r="B129" s="26" t="s">
        <v>143</v>
      </c>
      <c r="D129" s="26" t="s">
        <v>165</v>
      </c>
      <c r="F129" s="26" t="s">
        <v>213</v>
      </c>
    </row>
    <row r="130" spans="2:6" ht="21" customHeight="1" thickBot="1">
      <c r="B130" s="27" t="s">
        <v>200</v>
      </c>
      <c r="D130" s="27" t="s">
        <v>199</v>
      </c>
      <c r="F130" s="27" t="s">
        <v>201</v>
      </c>
    </row>
    <row r="131" spans="2:6" ht="21" customHeight="1" thickTop="1" thickBot="1"/>
    <row r="132" spans="2:6" ht="21" customHeight="1" thickTop="1">
      <c r="B132" s="25" t="s">
        <v>190</v>
      </c>
      <c r="D132" s="25" t="s">
        <v>190</v>
      </c>
      <c r="F132" s="25" t="s">
        <v>190</v>
      </c>
    </row>
    <row r="133" spans="2:6" ht="21" customHeight="1">
      <c r="B133" s="26" t="s">
        <v>120</v>
      </c>
      <c r="D133" s="26" t="s">
        <v>120</v>
      </c>
      <c r="F133" s="26" t="s">
        <v>120</v>
      </c>
    </row>
    <row r="134" spans="2:6" ht="21" customHeight="1">
      <c r="B134" s="26" t="s">
        <v>206</v>
      </c>
      <c r="D134" s="26" t="s">
        <v>207</v>
      </c>
      <c r="F134" s="26" t="s">
        <v>208</v>
      </c>
    </row>
    <row r="135" spans="2:6" ht="21" customHeight="1">
      <c r="B135" s="26" t="s">
        <v>144</v>
      </c>
      <c r="D135" s="26" t="s">
        <v>166</v>
      </c>
      <c r="F135" s="26" t="s">
        <v>214</v>
      </c>
    </row>
    <row r="136" spans="2:6" ht="21" customHeight="1" thickBot="1">
      <c r="B136" s="27" t="s">
        <v>194</v>
      </c>
      <c r="D136" s="27" t="s">
        <v>198</v>
      </c>
      <c r="F136" s="27" t="s">
        <v>198</v>
      </c>
    </row>
    <row r="137" spans="2:6" ht="21" customHeight="1" thickTop="1"/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F107"/>
  <sheetViews>
    <sheetView workbookViewId="0">
      <selection activeCell="E24" sqref="E24"/>
    </sheetView>
  </sheetViews>
  <sheetFormatPr defaultRowHeight="15"/>
  <cols>
    <col min="2" max="2" width="19.5703125" bestFit="1" customWidth="1"/>
    <col min="4" max="4" width="19.140625" bestFit="1" customWidth="1"/>
    <col min="6" max="6" width="19.140625" bestFit="1" customWidth="1"/>
  </cols>
  <sheetData>
    <row r="1" spans="2:6" ht="15.75" thickBot="1"/>
    <row r="2" spans="2:6" ht="15.75" thickTop="1">
      <c r="B2" s="25" t="s">
        <v>113</v>
      </c>
      <c r="D2" s="25" t="s">
        <v>113</v>
      </c>
      <c r="F2" s="25" t="s">
        <v>113</v>
      </c>
    </row>
    <row r="3" spans="2:6">
      <c r="B3" s="26" t="s">
        <v>215</v>
      </c>
      <c r="D3" s="26" t="s">
        <v>215</v>
      </c>
      <c r="F3" s="26" t="s">
        <v>215</v>
      </c>
    </row>
    <row r="4" spans="2:6">
      <c r="B4" s="26" t="s">
        <v>191</v>
      </c>
      <c r="D4" s="26" t="s">
        <v>191</v>
      </c>
      <c r="F4" s="26" t="s">
        <v>206</v>
      </c>
    </row>
    <row r="5" spans="2:6">
      <c r="B5" s="26" t="s">
        <v>123</v>
      </c>
      <c r="D5" s="26" t="s">
        <v>129</v>
      </c>
      <c r="F5" s="26" t="s">
        <v>135</v>
      </c>
    </row>
    <row r="6" spans="2:6" ht="20.25">
      <c r="B6" s="30" t="s">
        <v>216</v>
      </c>
      <c r="D6" s="30" t="s">
        <v>217</v>
      </c>
      <c r="F6" s="30" t="s">
        <v>218</v>
      </c>
    </row>
    <row r="7" spans="2:6" ht="15.75" thickBot="1">
      <c r="B7" s="31"/>
      <c r="D7" s="31"/>
      <c r="F7" s="31"/>
    </row>
    <row r="8" spans="2:6" ht="16.5" thickTop="1" thickBot="1"/>
    <row r="9" spans="2:6" ht="15.75" thickTop="1">
      <c r="B9" s="25" t="s">
        <v>113</v>
      </c>
      <c r="D9" s="25" t="s">
        <v>113</v>
      </c>
      <c r="F9" s="25" t="s">
        <v>113</v>
      </c>
    </row>
    <row r="10" spans="2:6">
      <c r="B10" s="26" t="s">
        <v>215</v>
      </c>
      <c r="D10" s="26" t="s">
        <v>215</v>
      </c>
      <c r="F10" s="26" t="s">
        <v>215</v>
      </c>
    </row>
    <row r="11" spans="2:6">
      <c r="B11" s="26" t="s">
        <v>191</v>
      </c>
      <c r="D11" s="26" t="s">
        <v>191</v>
      </c>
      <c r="F11" s="26" t="s">
        <v>206</v>
      </c>
    </row>
    <row r="12" spans="2:6">
      <c r="B12" s="26" t="s">
        <v>124</v>
      </c>
      <c r="D12" s="26" t="s">
        <v>130</v>
      </c>
      <c r="F12" s="26" t="s">
        <v>211</v>
      </c>
    </row>
    <row r="13" spans="2:6" ht="20.25">
      <c r="B13" s="30" t="s">
        <v>219</v>
      </c>
      <c r="D13" s="30" t="s">
        <v>220</v>
      </c>
      <c r="F13" s="30" t="s">
        <v>221</v>
      </c>
    </row>
    <row r="14" spans="2:6" ht="15.75" thickBot="1">
      <c r="B14" s="31"/>
      <c r="D14" s="31"/>
      <c r="F14" s="31"/>
    </row>
    <row r="15" spans="2:6" ht="16.5" thickTop="1" thickBot="1"/>
    <row r="16" spans="2:6" ht="15.75" thickTop="1">
      <c r="B16" s="25" t="s">
        <v>113</v>
      </c>
      <c r="D16" s="25" t="s">
        <v>113</v>
      </c>
      <c r="F16" s="25" t="s">
        <v>113</v>
      </c>
    </row>
    <row r="17" spans="2:6">
      <c r="B17" s="26" t="s">
        <v>215</v>
      </c>
      <c r="D17" s="26" t="s">
        <v>215</v>
      </c>
      <c r="F17" s="26" t="s">
        <v>215</v>
      </c>
    </row>
    <row r="18" spans="2:6">
      <c r="B18" s="26" t="s">
        <v>191</v>
      </c>
      <c r="D18" s="26" t="s">
        <v>191</v>
      </c>
      <c r="F18" s="26" t="s">
        <v>206</v>
      </c>
    </row>
    <row r="19" spans="2:6">
      <c r="B19" s="26" t="s">
        <v>125</v>
      </c>
      <c r="D19" s="26" t="s">
        <v>131</v>
      </c>
      <c r="F19" s="26" t="s">
        <v>137</v>
      </c>
    </row>
    <row r="20" spans="2:6" ht="20.25">
      <c r="B20" s="30" t="s">
        <v>222</v>
      </c>
      <c r="D20" s="30" t="s">
        <v>205</v>
      </c>
      <c r="F20" s="30" t="s">
        <v>217</v>
      </c>
    </row>
    <row r="21" spans="2:6" ht="15.75" thickBot="1">
      <c r="B21" s="31"/>
      <c r="D21" s="31"/>
      <c r="F21" s="31"/>
    </row>
    <row r="22" spans="2:6" ht="16.5" thickTop="1" thickBot="1"/>
    <row r="23" spans="2:6" ht="15.75" thickTop="1">
      <c r="B23" s="25" t="s">
        <v>113</v>
      </c>
      <c r="D23" s="25" t="s">
        <v>113</v>
      </c>
      <c r="F23" s="25" t="s">
        <v>113</v>
      </c>
    </row>
    <row r="24" spans="2:6">
      <c r="B24" s="26" t="s">
        <v>215</v>
      </c>
      <c r="D24" s="26" t="s">
        <v>215</v>
      </c>
      <c r="F24" s="26" t="s">
        <v>215</v>
      </c>
    </row>
    <row r="25" spans="2:6">
      <c r="B25" s="26" t="s">
        <v>191</v>
      </c>
      <c r="D25" s="26" t="s">
        <v>191</v>
      </c>
      <c r="F25" s="26" t="s">
        <v>206</v>
      </c>
    </row>
    <row r="26" spans="2:6">
      <c r="B26" s="26" t="s">
        <v>126</v>
      </c>
      <c r="D26" s="26" t="s">
        <v>132</v>
      </c>
      <c r="F26" s="26" t="s">
        <v>138</v>
      </c>
    </row>
    <row r="27" spans="2:6" ht="20.25">
      <c r="B27" s="30" t="s">
        <v>218</v>
      </c>
      <c r="D27" s="30" t="s">
        <v>201</v>
      </c>
      <c r="F27" s="30" t="s">
        <v>219</v>
      </c>
    </row>
    <row r="28" spans="2:6" ht="15.75" thickBot="1">
      <c r="B28" s="31"/>
      <c r="D28" s="31"/>
      <c r="F28" s="31"/>
    </row>
    <row r="29" spans="2:6" ht="16.5" thickTop="1" thickBot="1"/>
    <row r="30" spans="2:6" ht="15.75" thickTop="1">
      <c r="B30" s="25" t="s">
        <v>113</v>
      </c>
      <c r="D30" s="25" t="s">
        <v>113</v>
      </c>
      <c r="F30" s="25" t="s">
        <v>113</v>
      </c>
    </row>
    <row r="31" spans="2:6">
      <c r="B31" s="26" t="s">
        <v>215</v>
      </c>
      <c r="D31" s="26" t="s">
        <v>215</v>
      </c>
      <c r="F31" s="26" t="s">
        <v>215</v>
      </c>
    </row>
    <row r="32" spans="2:6">
      <c r="B32" s="26" t="s">
        <v>191</v>
      </c>
      <c r="D32" s="26" t="s">
        <v>206</v>
      </c>
      <c r="F32" s="26" t="s">
        <v>206</v>
      </c>
    </row>
    <row r="33" spans="2:6">
      <c r="B33" s="26" t="s">
        <v>127</v>
      </c>
      <c r="D33" s="26" t="s">
        <v>133</v>
      </c>
      <c r="F33" s="26" t="s">
        <v>139</v>
      </c>
    </row>
    <row r="34" spans="2:6" ht="20.25">
      <c r="B34" s="30" t="s">
        <v>223</v>
      </c>
      <c r="D34" s="30" t="s">
        <v>221</v>
      </c>
      <c r="F34" s="30" t="s">
        <v>205</v>
      </c>
    </row>
    <row r="35" spans="2:6" ht="15.75" thickBot="1">
      <c r="B35" s="31"/>
      <c r="D35" s="31"/>
      <c r="F35" s="31"/>
    </row>
    <row r="36" spans="2:6" ht="16.5" thickTop="1" thickBot="1"/>
    <row r="37" spans="2:6" ht="15.75" thickTop="1">
      <c r="B37" s="25" t="s">
        <v>113</v>
      </c>
      <c r="D37" s="25" t="s">
        <v>113</v>
      </c>
      <c r="F37" s="25" t="s">
        <v>113</v>
      </c>
    </row>
    <row r="38" spans="2:6">
      <c r="B38" s="26" t="s">
        <v>215</v>
      </c>
      <c r="D38" s="26" t="s">
        <v>215</v>
      </c>
      <c r="F38" s="26" t="s">
        <v>215</v>
      </c>
    </row>
    <row r="39" spans="2:6">
      <c r="B39" s="26" t="s">
        <v>191</v>
      </c>
      <c r="D39" s="26" t="s">
        <v>206</v>
      </c>
      <c r="F39" s="26" t="s">
        <v>206</v>
      </c>
    </row>
    <row r="40" spans="2:6">
      <c r="B40" s="26" t="s">
        <v>128</v>
      </c>
      <c r="D40" s="26" t="s">
        <v>209</v>
      </c>
      <c r="F40" s="26" t="s">
        <v>140</v>
      </c>
    </row>
    <row r="41" spans="2:6" ht="20.25">
      <c r="B41" s="30" t="s">
        <v>224</v>
      </c>
      <c r="D41" s="30" t="s">
        <v>225</v>
      </c>
      <c r="F41" s="30" t="s">
        <v>216</v>
      </c>
    </row>
    <row r="42" spans="2:6" ht="15.75" thickBot="1">
      <c r="B42" s="31"/>
      <c r="D42" s="31"/>
      <c r="F42" s="31"/>
    </row>
    <row r="43" spans="2:6" ht="16.5" thickTop="1" thickBot="1"/>
    <row r="44" spans="2:6" ht="15.75" thickTop="1">
      <c r="B44" s="25" t="s">
        <v>113</v>
      </c>
      <c r="D44" s="25" t="s">
        <v>113</v>
      </c>
      <c r="F44" s="25" t="s">
        <v>113</v>
      </c>
    </row>
    <row r="45" spans="2:6">
      <c r="B45" s="26" t="s">
        <v>215</v>
      </c>
      <c r="D45" s="26" t="s">
        <v>215</v>
      </c>
      <c r="F45" s="26" t="s">
        <v>215</v>
      </c>
    </row>
    <row r="46" spans="2:6">
      <c r="B46" s="26" t="s">
        <v>206</v>
      </c>
      <c r="D46" s="26" t="s">
        <v>206</v>
      </c>
      <c r="F46" s="26" t="s">
        <v>206</v>
      </c>
    </row>
    <row r="47" spans="2:6">
      <c r="B47" s="26" t="s">
        <v>141</v>
      </c>
      <c r="D47" s="26" t="s">
        <v>142</v>
      </c>
      <c r="F47" s="26" t="s">
        <v>143</v>
      </c>
    </row>
    <row r="48" spans="2:6" ht="20.25">
      <c r="B48" s="30" t="s">
        <v>223</v>
      </c>
      <c r="D48" s="30" t="s">
        <v>201</v>
      </c>
      <c r="F48" s="30" t="s">
        <v>220</v>
      </c>
    </row>
    <row r="49" spans="2:6" ht="15.75" thickBot="1">
      <c r="B49" s="31"/>
      <c r="D49" s="31"/>
      <c r="F49" s="31"/>
    </row>
    <row r="50" spans="2:6" ht="16.5" thickTop="1" thickBot="1"/>
    <row r="51" spans="2:6" ht="15.75" thickTop="1">
      <c r="B51" s="25" t="s">
        <v>113</v>
      </c>
      <c r="D51" s="25" t="s">
        <v>113</v>
      </c>
      <c r="F51" s="25" t="s">
        <v>113</v>
      </c>
    </row>
    <row r="52" spans="2:6">
      <c r="B52" s="26" t="s">
        <v>215</v>
      </c>
      <c r="D52" s="26" t="s">
        <v>215</v>
      </c>
      <c r="F52" s="26" t="s">
        <v>215</v>
      </c>
    </row>
    <row r="53" spans="2:6">
      <c r="B53" s="26" t="s">
        <v>206</v>
      </c>
      <c r="D53" s="26" t="s">
        <v>206</v>
      </c>
      <c r="F53" s="26" t="s">
        <v>206</v>
      </c>
    </row>
    <row r="54" spans="2:6">
      <c r="B54" s="26" t="s">
        <v>144</v>
      </c>
      <c r="D54" s="26" t="s">
        <v>145</v>
      </c>
      <c r="F54" s="26" t="s">
        <v>146</v>
      </c>
    </row>
    <row r="55" spans="2:6" ht="20.25">
      <c r="B55" s="30" t="s">
        <v>224</v>
      </c>
      <c r="D55" s="30" t="s">
        <v>225</v>
      </c>
      <c r="F55" s="30" t="s">
        <v>222</v>
      </c>
    </row>
    <row r="56" spans="2:6" ht="15.75" thickBot="1">
      <c r="B56" s="31"/>
      <c r="D56" s="31"/>
      <c r="F56" s="31"/>
    </row>
    <row r="57" spans="2:6" s="32" customFormat="1" ht="47.25" customHeight="1" thickTop="1" thickBot="1"/>
    <row r="58" spans="2:6" ht="15.75" thickTop="1">
      <c r="B58" s="25" t="s">
        <v>226</v>
      </c>
      <c r="D58" s="25" t="s">
        <v>226</v>
      </c>
      <c r="F58" s="25" t="s">
        <v>226</v>
      </c>
    </row>
    <row r="59" spans="2:6">
      <c r="B59" s="26" t="s">
        <v>215</v>
      </c>
      <c r="D59" s="26" t="s">
        <v>215</v>
      </c>
      <c r="F59" s="26" t="s">
        <v>215</v>
      </c>
    </row>
    <row r="60" spans="2:6">
      <c r="B60" s="26" t="s">
        <v>191</v>
      </c>
      <c r="D60" s="26" t="s">
        <v>191</v>
      </c>
      <c r="F60" s="26" t="s">
        <v>206</v>
      </c>
    </row>
    <row r="61" spans="2:6">
      <c r="B61" s="26" t="s">
        <v>123</v>
      </c>
      <c r="D61" s="26" t="s">
        <v>130</v>
      </c>
      <c r="F61" s="26" t="s">
        <v>137</v>
      </c>
    </row>
    <row r="62" spans="2:6" ht="20.25">
      <c r="B62" s="30" t="s">
        <v>227</v>
      </c>
      <c r="D62" s="30" t="s">
        <v>228</v>
      </c>
      <c r="F62" s="30" t="s">
        <v>229</v>
      </c>
    </row>
    <row r="63" spans="2:6" ht="15.75" thickBot="1">
      <c r="B63" s="31"/>
      <c r="D63" s="31"/>
      <c r="F63" s="31"/>
    </row>
    <row r="64" spans="2:6" ht="16.5" thickTop="1" thickBot="1"/>
    <row r="65" spans="2:6" ht="15.75" thickTop="1">
      <c r="B65" s="25" t="s">
        <v>226</v>
      </c>
      <c r="D65" s="25" t="s">
        <v>226</v>
      </c>
      <c r="F65" s="25" t="s">
        <v>226</v>
      </c>
    </row>
    <row r="66" spans="2:6">
      <c r="B66" s="26" t="s">
        <v>215</v>
      </c>
      <c r="D66" s="26" t="s">
        <v>215</v>
      </c>
      <c r="F66" s="26" t="s">
        <v>215</v>
      </c>
    </row>
    <row r="67" spans="2:6">
      <c r="B67" s="26" t="s">
        <v>191</v>
      </c>
      <c r="D67" s="26" t="s">
        <v>191</v>
      </c>
      <c r="F67" s="26" t="s">
        <v>206</v>
      </c>
    </row>
    <row r="68" spans="2:6">
      <c r="B68" s="26" t="s">
        <v>124</v>
      </c>
      <c r="D68" s="26" t="s">
        <v>131</v>
      </c>
      <c r="F68" s="26" t="s">
        <v>138</v>
      </c>
    </row>
    <row r="69" spans="2:6" ht="20.25">
      <c r="B69" s="30" t="s">
        <v>230</v>
      </c>
      <c r="D69" s="30" t="s">
        <v>231</v>
      </c>
      <c r="F69" s="30" t="s">
        <v>232</v>
      </c>
    </row>
    <row r="70" spans="2:6" ht="15.75" thickBot="1">
      <c r="B70" s="31"/>
      <c r="D70" s="31"/>
      <c r="F70" s="31"/>
    </row>
    <row r="71" spans="2:6" ht="16.5" thickTop="1" thickBot="1"/>
    <row r="72" spans="2:6" ht="15.75" thickTop="1">
      <c r="B72" s="25" t="s">
        <v>226</v>
      </c>
      <c r="D72" s="25" t="s">
        <v>226</v>
      </c>
      <c r="F72" s="25" t="s">
        <v>226</v>
      </c>
    </row>
    <row r="73" spans="2:6">
      <c r="B73" s="26" t="s">
        <v>215</v>
      </c>
      <c r="D73" s="26" t="s">
        <v>215</v>
      </c>
      <c r="F73" s="26" t="s">
        <v>215</v>
      </c>
    </row>
    <row r="74" spans="2:6">
      <c r="B74" s="26" t="s">
        <v>191</v>
      </c>
      <c r="D74" s="26" t="s">
        <v>191</v>
      </c>
      <c r="F74" s="26" t="s">
        <v>206</v>
      </c>
    </row>
    <row r="75" spans="2:6">
      <c r="B75" s="26" t="s">
        <v>125</v>
      </c>
      <c r="D75" s="26" t="s">
        <v>132</v>
      </c>
      <c r="F75" s="26" t="s">
        <v>139</v>
      </c>
    </row>
    <row r="76" spans="2:6" ht="20.25">
      <c r="B76" s="30" t="s">
        <v>232</v>
      </c>
      <c r="D76" s="30" t="s">
        <v>201</v>
      </c>
      <c r="F76" s="30" t="s">
        <v>231</v>
      </c>
    </row>
    <row r="77" spans="2:6" ht="15.75" thickBot="1">
      <c r="B77" s="31"/>
      <c r="D77" s="31"/>
      <c r="F77" s="31"/>
    </row>
    <row r="78" spans="2:6" ht="16.5" thickTop="1" thickBot="1"/>
    <row r="79" spans="2:6" ht="15.75" thickTop="1">
      <c r="B79" s="25" t="s">
        <v>226</v>
      </c>
      <c r="D79" s="25" t="s">
        <v>226</v>
      </c>
      <c r="F79" s="25" t="s">
        <v>226</v>
      </c>
    </row>
    <row r="80" spans="2:6">
      <c r="B80" s="26" t="s">
        <v>215</v>
      </c>
      <c r="D80" s="26" t="s">
        <v>215</v>
      </c>
      <c r="F80" s="26" t="s">
        <v>215</v>
      </c>
    </row>
    <row r="81" spans="2:6">
      <c r="B81" s="26" t="s">
        <v>191</v>
      </c>
      <c r="D81" s="26" t="s">
        <v>206</v>
      </c>
      <c r="F81" s="26" t="s">
        <v>206</v>
      </c>
    </row>
    <row r="82" spans="2:6">
      <c r="B82" s="26" t="s">
        <v>126</v>
      </c>
      <c r="D82" s="26" t="s">
        <v>133</v>
      </c>
      <c r="F82" s="26" t="s">
        <v>140</v>
      </c>
    </row>
    <row r="83" spans="2:6" ht="20.25">
      <c r="B83" s="30" t="s">
        <v>233</v>
      </c>
      <c r="D83" s="30" t="s">
        <v>201</v>
      </c>
      <c r="F83" s="30" t="s">
        <v>227</v>
      </c>
    </row>
    <row r="84" spans="2:6" ht="15.75" thickBot="1">
      <c r="B84" s="31"/>
      <c r="D84" s="31"/>
      <c r="F84" s="31"/>
    </row>
    <row r="85" spans="2:6" ht="15.75" thickTop="1">
      <c r="B85" s="1"/>
      <c r="D85" s="1"/>
      <c r="F85" s="1"/>
    </row>
    <row r="86" spans="2:6" ht="15.75" thickBot="1">
      <c r="F86" s="1"/>
    </row>
    <row r="87" spans="2:6" ht="15.75" thickTop="1">
      <c r="B87" s="25" t="s">
        <v>226</v>
      </c>
      <c r="D87" s="25" t="s">
        <v>226</v>
      </c>
      <c r="F87" s="25" t="s">
        <v>226</v>
      </c>
    </row>
    <row r="88" spans="2:6">
      <c r="B88" s="26" t="s">
        <v>215</v>
      </c>
      <c r="D88" s="26" t="s">
        <v>215</v>
      </c>
      <c r="F88" s="26" t="s">
        <v>215</v>
      </c>
    </row>
    <row r="89" spans="2:6">
      <c r="B89" s="26" t="s">
        <v>191</v>
      </c>
      <c r="D89" s="26" t="s">
        <v>206</v>
      </c>
      <c r="F89" s="26" t="s">
        <v>206</v>
      </c>
    </row>
    <row r="90" spans="2:6">
      <c r="B90" s="26" t="s">
        <v>127</v>
      </c>
      <c r="D90" s="26" t="s">
        <v>209</v>
      </c>
      <c r="F90" s="26" t="s">
        <v>141</v>
      </c>
    </row>
    <row r="91" spans="2:6" ht="20.25">
      <c r="B91" s="30" t="s">
        <v>234</v>
      </c>
      <c r="D91" s="30" t="s">
        <v>235</v>
      </c>
      <c r="F91" s="30" t="s">
        <v>228</v>
      </c>
    </row>
    <row r="92" spans="2:6" ht="15.75" thickBot="1">
      <c r="B92" s="31"/>
      <c r="D92" s="31"/>
      <c r="F92" s="31"/>
    </row>
    <row r="93" spans="2:6" ht="16.5" thickTop="1" thickBot="1"/>
    <row r="94" spans="2:6" ht="15.75" thickTop="1">
      <c r="B94" s="25" t="s">
        <v>226</v>
      </c>
      <c r="D94" s="25" t="s">
        <v>226</v>
      </c>
      <c r="F94" s="25" t="s">
        <v>226</v>
      </c>
    </row>
    <row r="95" spans="2:6">
      <c r="B95" s="26" t="s">
        <v>215</v>
      </c>
      <c r="D95" s="26" t="s">
        <v>215</v>
      </c>
      <c r="F95" s="26" t="s">
        <v>215</v>
      </c>
    </row>
    <row r="96" spans="2:6">
      <c r="B96" s="26" t="s">
        <v>191</v>
      </c>
      <c r="D96" s="26" t="s">
        <v>206</v>
      </c>
      <c r="F96" s="26" t="s">
        <v>206</v>
      </c>
    </row>
    <row r="97" spans="2:6">
      <c r="B97" s="26" t="s">
        <v>128</v>
      </c>
      <c r="D97" s="26" t="s">
        <v>135</v>
      </c>
      <c r="F97" s="26" t="s">
        <v>142</v>
      </c>
    </row>
    <row r="98" spans="2:6" ht="20.25">
      <c r="B98" s="30" t="s">
        <v>235</v>
      </c>
      <c r="D98" s="30" t="s">
        <v>233</v>
      </c>
      <c r="F98" s="30" t="s">
        <v>234</v>
      </c>
    </row>
    <row r="99" spans="2:6" ht="15.75" thickBot="1">
      <c r="B99" s="31"/>
      <c r="D99" s="31"/>
      <c r="F99" s="31"/>
    </row>
    <row r="100" spans="2:6" ht="16.5" thickTop="1" thickBot="1"/>
    <row r="101" spans="2:6" ht="15.75" thickTop="1">
      <c r="B101" s="25" t="s">
        <v>226</v>
      </c>
      <c r="D101" s="25" t="s">
        <v>226</v>
      </c>
      <c r="F101" s="25"/>
    </row>
    <row r="102" spans="2:6">
      <c r="B102" s="26" t="s">
        <v>215</v>
      </c>
      <c r="D102" s="26" t="s">
        <v>215</v>
      </c>
      <c r="F102" s="26"/>
    </row>
    <row r="103" spans="2:6">
      <c r="B103" s="26" t="s">
        <v>191</v>
      </c>
      <c r="D103" s="26" t="s">
        <v>206</v>
      </c>
      <c r="F103" s="26"/>
    </row>
    <row r="104" spans="2:6">
      <c r="B104" s="26" t="s">
        <v>129</v>
      </c>
      <c r="D104" s="26" t="s">
        <v>211</v>
      </c>
      <c r="F104" s="26"/>
    </row>
    <row r="105" spans="2:6" ht="20.25">
      <c r="B105" s="30" t="s">
        <v>229</v>
      </c>
      <c r="D105" s="30" t="s">
        <v>230</v>
      </c>
      <c r="F105" s="30"/>
    </row>
    <row r="106" spans="2:6" ht="15.75" thickBot="1">
      <c r="B106" s="31"/>
      <c r="D106" s="31"/>
      <c r="F106" s="31"/>
    </row>
    <row r="107" spans="2:6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Karnal AST Trial</vt:lpstr>
      <vt:lpstr>Trial Set A layout</vt:lpstr>
      <vt:lpstr>Karnal Nursery 32 entry</vt:lpstr>
      <vt:lpstr>Trial Set B layout</vt:lpstr>
      <vt:lpstr>Station Trial</vt:lpstr>
      <vt:lpstr>Label Nursery</vt:lpstr>
      <vt:lpstr>Label Station Trial</vt:lpstr>
      <vt:lpstr>Label AST trial</vt:lpstr>
      <vt:lpstr>Label Set A and B</vt:lpstr>
      <vt:lpstr>Set A</vt:lpstr>
      <vt:lpstr>Set B</vt:lpstr>
      <vt:lpstr>Sheet1</vt:lpstr>
      <vt:lpstr>Sheet2</vt:lpstr>
      <vt:lpstr>Sheet4</vt:lpstr>
      <vt:lpstr>Sheet3</vt:lpstr>
      <vt:lpstr>Sheet5</vt:lpstr>
      <vt:lpstr>Sheet6</vt:lpstr>
      <vt:lpstr>Sheet7</vt:lpstr>
      <vt:lpstr>Sheet8</vt:lpstr>
      <vt:lpstr>Sheet9</vt:lpstr>
      <vt:lpstr>Sheet11</vt:lpstr>
      <vt:lpstr>Sheet12</vt:lpstr>
      <vt:lpstr>Sheet13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2018-07-03T07:20:36Z</dcterms:modified>
</cp:coreProperties>
</file>