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3"/>
  </bookViews>
  <sheets>
    <sheet name="32 b" sheetId="1" r:id="rId1"/>
    <sheet name="22 b" sheetId="3" r:id="rId2"/>
    <sheet name="Maize" sheetId="6" r:id="rId3"/>
    <sheet name="Wheat" sheetId="7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C114" i="7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75"/>
  <c r="B75"/>
  <c r="H74"/>
  <c r="G74"/>
  <c r="F74"/>
  <c r="E74"/>
  <c r="D74"/>
  <c r="C74"/>
  <c r="B74"/>
  <c r="K73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K61"/>
  <c r="J61"/>
  <c r="I61"/>
  <c r="J60"/>
  <c r="I60"/>
  <c r="J59"/>
  <c r="I59"/>
  <c r="J58"/>
  <c r="I58"/>
  <c r="K57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K45"/>
  <c r="J45"/>
  <c r="I45"/>
  <c r="J44"/>
  <c r="I44"/>
  <c r="J43"/>
  <c r="I43"/>
  <c r="J42"/>
  <c r="I42"/>
  <c r="K41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L24" s="1"/>
  <c r="I24"/>
  <c r="J23"/>
  <c r="L23" s="1"/>
  <c r="I23"/>
  <c r="J22"/>
  <c r="L22" s="1"/>
  <c r="I22"/>
  <c r="J21"/>
  <c r="L21" s="1"/>
  <c r="I21"/>
  <c r="L20"/>
  <c r="J20"/>
  <c r="I20"/>
  <c r="J19"/>
  <c r="L19" s="1"/>
  <c r="I19"/>
  <c r="J18"/>
  <c r="L18" s="1"/>
  <c r="I18"/>
  <c r="L17"/>
  <c r="J17"/>
  <c r="I17"/>
  <c r="L16"/>
  <c r="J16"/>
  <c r="I16"/>
  <c r="J15"/>
  <c r="L15" s="1"/>
  <c r="I15"/>
  <c r="K14"/>
  <c r="J14"/>
  <c r="L14" s="1"/>
  <c r="I14"/>
  <c r="L13"/>
  <c r="J13"/>
  <c r="I13"/>
  <c r="C3"/>
  <c r="K70" s="1"/>
  <c r="C2"/>
  <c r="E4" s="1"/>
  <c r="I74" l="1"/>
  <c r="K18"/>
  <c r="K37"/>
  <c r="K53"/>
  <c r="K69"/>
  <c r="K22"/>
  <c r="K33"/>
  <c r="K49"/>
  <c r="K65"/>
  <c r="E5"/>
  <c r="I4" s="1"/>
  <c r="C6"/>
  <c r="C5"/>
  <c r="P11" s="1"/>
  <c r="C4"/>
  <c r="F3"/>
  <c r="G3" s="1"/>
  <c r="E3"/>
  <c r="K16"/>
  <c r="K20"/>
  <c r="K24"/>
  <c r="K31"/>
  <c r="K35"/>
  <c r="K39"/>
  <c r="K43"/>
  <c r="K47"/>
  <c r="K51"/>
  <c r="K55"/>
  <c r="K59"/>
  <c r="K63"/>
  <c r="K67"/>
  <c r="K71"/>
  <c r="K15"/>
  <c r="K19"/>
  <c r="K23"/>
  <c r="K32"/>
  <c r="K36"/>
  <c r="K40"/>
  <c r="K44"/>
  <c r="K48"/>
  <c r="K52"/>
  <c r="K56"/>
  <c r="K60"/>
  <c r="K64"/>
  <c r="K68"/>
  <c r="K72"/>
  <c r="E6"/>
  <c r="K13"/>
  <c r="K17"/>
  <c r="K21"/>
  <c r="K25"/>
  <c r="K26"/>
  <c r="K27"/>
  <c r="K28"/>
  <c r="K29"/>
  <c r="K30"/>
  <c r="K34"/>
  <c r="K38"/>
  <c r="K42"/>
  <c r="K46"/>
  <c r="K50"/>
  <c r="K54"/>
  <c r="K58"/>
  <c r="K62"/>
  <c r="K66"/>
  <c r="K4" l="1"/>
  <c r="K3"/>
  <c r="I3"/>
  <c r="F4"/>
  <c r="G4" s="1"/>
  <c r="F6"/>
  <c r="F5" s="1"/>
  <c r="G5" s="1"/>
  <c r="F8" l="1"/>
  <c r="P22"/>
  <c r="P23" s="1"/>
  <c r="P26" s="1"/>
  <c r="F10"/>
  <c r="F7"/>
  <c r="P12"/>
  <c r="H3"/>
  <c r="P18"/>
  <c r="H4"/>
  <c r="P15" l="1"/>
  <c r="F9"/>
  <c r="P17"/>
  <c r="H9"/>
  <c r="P16"/>
  <c r="J3"/>
  <c r="L3"/>
  <c r="P19"/>
  <c r="P21" s="1"/>
  <c r="P25" s="1"/>
  <c r="P28"/>
  <c r="P29" s="1"/>
  <c r="P20"/>
  <c r="P24" s="1"/>
  <c r="P27"/>
  <c r="L4"/>
  <c r="J4"/>
  <c r="P13"/>
  <c r="P14"/>
  <c r="H74" i="6" l="1"/>
  <c r="G74"/>
  <c r="F74"/>
  <c r="E74"/>
  <c r="D74"/>
  <c r="C74"/>
  <c r="B74"/>
  <c r="J73"/>
  <c r="I73"/>
  <c r="J72"/>
  <c r="I72"/>
  <c r="J71"/>
  <c r="I71"/>
  <c r="J70"/>
  <c r="I70"/>
  <c r="J69"/>
  <c r="I69"/>
  <c r="J68"/>
  <c r="I68"/>
  <c r="J67"/>
  <c r="I67"/>
  <c r="K66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E3"/>
  <c r="C3"/>
  <c r="K71" s="1"/>
  <c r="C2"/>
  <c r="E4" s="1"/>
  <c r="K23" l="1"/>
  <c r="K22"/>
  <c r="K53"/>
  <c r="K56"/>
  <c r="K36"/>
  <c r="I74"/>
  <c r="C6" s="1"/>
  <c r="F3" s="1"/>
  <c r="G3" s="1"/>
  <c r="K33"/>
  <c r="K50"/>
  <c r="K30"/>
  <c r="K18"/>
  <c r="K26"/>
  <c r="K34"/>
  <c r="K46"/>
  <c r="K16"/>
  <c r="K19"/>
  <c r="K27"/>
  <c r="K40"/>
  <c r="K49"/>
  <c r="K52"/>
  <c r="K60"/>
  <c r="K63"/>
  <c r="K15"/>
  <c r="K37"/>
  <c r="K59"/>
  <c r="K62"/>
  <c r="K13"/>
  <c r="K20"/>
  <c r="K24"/>
  <c r="K28"/>
  <c r="K38"/>
  <c r="K41"/>
  <c r="K44"/>
  <c r="K54"/>
  <c r="K57"/>
  <c r="K64"/>
  <c r="K67"/>
  <c r="K72"/>
  <c r="K14"/>
  <c r="K21"/>
  <c r="K25"/>
  <c r="K29"/>
  <c r="K32"/>
  <c r="K42"/>
  <c r="K45"/>
  <c r="K48"/>
  <c r="K58"/>
  <c r="K68"/>
  <c r="E5"/>
  <c r="K4" s="1"/>
  <c r="K17"/>
  <c r="K31"/>
  <c r="K35"/>
  <c r="K39"/>
  <c r="K43"/>
  <c r="K47"/>
  <c r="K51"/>
  <c r="K55"/>
  <c r="K61"/>
  <c r="K65"/>
  <c r="K69"/>
  <c r="K73"/>
  <c r="E6"/>
  <c r="K70"/>
  <c r="C5" l="1"/>
  <c r="P11" s="1"/>
  <c r="I3"/>
  <c r="C4"/>
  <c r="I4"/>
  <c r="F4"/>
  <c r="G4" s="1"/>
  <c r="F6"/>
  <c r="K3"/>
  <c r="F5" l="1"/>
  <c r="G5" s="1"/>
  <c r="P18" s="1"/>
  <c r="P19" l="1"/>
  <c r="P21" s="1"/>
  <c r="P25" s="1"/>
  <c r="P20"/>
  <c r="P24" s="1"/>
  <c r="F10"/>
  <c r="F7"/>
  <c r="F8"/>
  <c r="P12"/>
  <c r="P22"/>
  <c r="P23" s="1"/>
  <c r="P26" s="1"/>
  <c r="H3"/>
  <c r="H4"/>
  <c r="P14" l="1"/>
  <c r="P13"/>
  <c r="J3"/>
  <c r="L3"/>
  <c r="L4"/>
  <c r="J4"/>
  <c r="P15"/>
  <c r="P16"/>
  <c r="P17"/>
  <c r="H9"/>
  <c r="F9"/>
  <c r="P28"/>
  <c r="P29" s="1"/>
  <c r="P27"/>
</calcChain>
</file>

<file path=xl/sharedStrings.xml><?xml version="1.0" encoding="utf-8"?>
<sst xmlns="http://schemas.openxmlformats.org/spreadsheetml/2006/main" count="232" uniqueCount="135">
  <si>
    <t>SCY (Kg/ha)</t>
  </si>
  <si>
    <t>LY (Kg/ha)</t>
  </si>
  <si>
    <t>GOT (%)</t>
  </si>
  <si>
    <t>Boll No</t>
  </si>
  <si>
    <t>Boll wt (g)</t>
  </si>
  <si>
    <t>Biological yield (t/ha)</t>
  </si>
  <si>
    <t>Mic</t>
  </si>
  <si>
    <t>BS (g/tex)</t>
  </si>
  <si>
    <t>CD @ 5%</t>
  </si>
  <si>
    <t>CV %</t>
  </si>
  <si>
    <t>GBhv-304</t>
  </si>
  <si>
    <t>GBhv-307</t>
  </si>
  <si>
    <t>ANGh-1601</t>
  </si>
  <si>
    <t>DWDh-1602</t>
  </si>
  <si>
    <t>ANGh-1602</t>
  </si>
  <si>
    <t>GBhv-302</t>
  </si>
  <si>
    <t>DWDh-1601</t>
  </si>
  <si>
    <t>GBhv-305</t>
  </si>
  <si>
    <t>RAHS 804</t>
  </si>
  <si>
    <t>GShv 367/12</t>
  </si>
  <si>
    <t>GShv 371/12</t>
  </si>
  <si>
    <t>RAHS 801</t>
  </si>
  <si>
    <t>GShv 362/12</t>
  </si>
  <si>
    <t>RAHS 802</t>
  </si>
  <si>
    <t>GShv 385/12</t>
  </si>
  <si>
    <t>RAHS 803</t>
  </si>
  <si>
    <t>GN Cot 25 (LC)</t>
  </si>
  <si>
    <t>G Cot 23 (ZC)</t>
  </si>
  <si>
    <t>UI</t>
  </si>
  <si>
    <t>E%</t>
  </si>
  <si>
    <t>UHML(mm)</t>
  </si>
  <si>
    <t>Entry</t>
  </si>
  <si>
    <r>
      <t>Sodium  (µmolg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 xml:space="preserve"> DW)</t>
    </r>
  </si>
  <si>
    <r>
      <t>Potassium (µmolg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 xml:space="preserve"> DW)</t>
    </r>
  </si>
  <si>
    <t>K/Na Ratio</t>
  </si>
  <si>
    <t>Oil (%)</t>
  </si>
  <si>
    <t>DWDa-1602</t>
  </si>
  <si>
    <t>JLA-1110</t>
  </si>
  <si>
    <t>JLA-1122</t>
  </si>
  <si>
    <t>AKA-2013-21</t>
  </si>
  <si>
    <t>MBDCV1604</t>
  </si>
  <si>
    <t>DWDa-1601</t>
  </si>
  <si>
    <t>PBD 10</t>
  </si>
  <si>
    <t>CNA 1032</t>
  </si>
  <si>
    <t>FDK 272</t>
  </si>
  <si>
    <t>GAM 236</t>
  </si>
  <si>
    <t>CISA 333</t>
  </si>
  <si>
    <t>PA 828</t>
  </si>
  <si>
    <t>RG 804</t>
  </si>
  <si>
    <t>HD 521</t>
  </si>
  <si>
    <t>RAAS 602</t>
  </si>
  <si>
    <t>RG 801</t>
  </si>
  <si>
    <t>PBD 20</t>
  </si>
  <si>
    <t>CNA 1031</t>
  </si>
  <si>
    <t>FDK 265</t>
  </si>
  <si>
    <t>RAAS 601</t>
  </si>
  <si>
    <t>CNA 2030</t>
  </si>
  <si>
    <t>GAM 223</t>
  </si>
  <si>
    <t>CISA 1793</t>
  </si>
  <si>
    <t>PA 810</t>
  </si>
  <si>
    <t>G Cot 19 (LC)</t>
  </si>
  <si>
    <t>AKA 7 (ZC)</t>
  </si>
  <si>
    <t xml:space="preserve">SS 6066 </t>
  </si>
  <si>
    <t>KESHAR KING 919</t>
  </si>
  <si>
    <t xml:space="preserve">KRISHNA 909 </t>
  </si>
  <si>
    <t>SS 7077</t>
  </si>
  <si>
    <t xml:space="preserve">ADITYA 929 </t>
  </si>
  <si>
    <t xml:space="preserve">CHALLENGE 1 </t>
  </si>
  <si>
    <t xml:space="preserve">GODAVARI 989 </t>
  </si>
  <si>
    <t xml:space="preserve">LOCAL WHITE </t>
  </si>
  <si>
    <t>ANOVA</t>
  </si>
  <si>
    <t>Treatments</t>
  </si>
  <si>
    <t xml:space="preserve">SOURCE </t>
  </si>
  <si>
    <t>d.f.</t>
  </si>
  <si>
    <t>S.S.</t>
  </si>
  <si>
    <t>M.S.</t>
  </si>
  <si>
    <t>cal-f</t>
  </si>
  <si>
    <t>table f (0.05)</t>
  </si>
  <si>
    <t>Interpretation</t>
  </si>
  <si>
    <t>table f (0.01)</t>
  </si>
  <si>
    <t>PROB&gt;F</t>
  </si>
  <si>
    <t>Replications</t>
  </si>
  <si>
    <t>Replication</t>
  </si>
  <si>
    <t>Grand Total</t>
  </si>
  <si>
    <t>Genotype</t>
  </si>
  <si>
    <t>Mean</t>
  </si>
  <si>
    <t xml:space="preserve">Error </t>
  </si>
  <si>
    <t>Correction Factor</t>
  </si>
  <si>
    <t>total</t>
  </si>
  <si>
    <t>Standard Dev</t>
  </si>
  <si>
    <t>standard error Mean</t>
  </si>
  <si>
    <t>CD (.05)</t>
  </si>
  <si>
    <t>CD (1%)</t>
  </si>
  <si>
    <t xml:space="preserve">CV % </t>
  </si>
  <si>
    <t>REP-I</t>
  </si>
  <si>
    <t>REP-II</t>
  </si>
  <si>
    <t>REP-III</t>
  </si>
  <si>
    <t xml:space="preserve">Total </t>
  </si>
  <si>
    <t>S.E.</t>
  </si>
  <si>
    <t>CV</t>
  </si>
  <si>
    <t>SEm</t>
  </si>
  <si>
    <t>SEd</t>
  </si>
  <si>
    <t>CD (0.05)</t>
  </si>
  <si>
    <t>CD (0.01)</t>
  </si>
  <si>
    <t>Vg</t>
  </si>
  <si>
    <t>Vp</t>
  </si>
  <si>
    <t>sqr of vg</t>
  </si>
  <si>
    <t>sqr of vp</t>
  </si>
  <si>
    <t>Ve</t>
  </si>
  <si>
    <t>sqr of ve</t>
  </si>
  <si>
    <t>gcv</t>
  </si>
  <si>
    <t>pcv</t>
  </si>
  <si>
    <t>ecv</t>
  </si>
  <si>
    <t>h</t>
  </si>
  <si>
    <t>GA</t>
  </si>
  <si>
    <t>GA % of mean</t>
  </si>
  <si>
    <t>Total</t>
  </si>
  <si>
    <t>DKC-8101</t>
  </si>
  <si>
    <t>Yield (Kg/plot)</t>
  </si>
  <si>
    <t>t/ha</t>
  </si>
  <si>
    <t>KRL 345</t>
  </si>
  <si>
    <t>KRL 347</t>
  </si>
  <si>
    <t>KRL 351</t>
  </si>
  <si>
    <t>4.8 reported</t>
  </si>
  <si>
    <t>NW 6096</t>
  </si>
  <si>
    <t>WH 1309</t>
  </si>
  <si>
    <t>HUWL 1413</t>
  </si>
  <si>
    <t>RWP 2014-20</t>
  </si>
  <si>
    <t>GW 496</t>
  </si>
  <si>
    <t>KRL 19</t>
  </si>
  <si>
    <t>KRL 210</t>
  </si>
  <si>
    <t>DBW 181</t>
  </si>
  <si>
    <t>HUWL 1412</t>
  </si>
  <si>
    <t>Yield (t/ha)</t>
  </si>
  <si>
    <t>SE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</si>
</sst>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FFCC66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66FFCC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969696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Protection="1"/>
    <xf numFmtId="0" fontId="7" fillId="5" borderId="1" xfId="0" applyFont="1" applyFill="1" applyBorder="1" applyProtection="1"/>
    <xf numFmtId="0" fontId="4" fillId="5" borderId="1" xfId="0" applyFont="1" applyFill="1" applyBorder="1" applyAlignment="1" applyProtection="1">
      <alignment horizontal="center"/>
    </xf>
    <xf numFmtId="0" fontId="7" fillId="6" borderId="1" xfId="0" applyFont="1" applyFill="1" applyBorder="1" applyProtection="1"/>
    <xf numFmtId="0" fontId="7" fillId="0" borderId="0" xfId="0" applyFont="1" applyBorder="1" applyProtection="1"/>
    <xf numFmtId="0" fontId="4" fillId="6" borderId="1" xfId="0" applyFont="1" applyFill="1" applyBorder="1" applyProtection="1"/>
    <xf numFmtId="2" fontId="4" fillId="7" borderId="1" xfId="0" applyNumberFormat="1" applyFont="1" applyFill="1" applyBorder="1" applyProtection="1"/>
    <xf numFmtId="165" fontId="4" fillId="7" borderId="1" xfId="0" applyNumberFormat="1" applyFont="1" applyFill="1" applyBorder="1" applyProtection="1"/>
    <xf numFmtId="0" fontId="4" fillId="0" borderId="1" xfId="0" applyFont="1" applyBorder="1" applyProtection="1"/>
    <xf numFmtId="2" fontId="4" fillId="5" borderId="1" xfId="0" applyNumberFormat="1" applyFont="1" applyFill="1" applyBorder="1" applyAlignment="1" applyProtection="1">
      <alignment horizontal="center"/>
    </xf>
    <xf numFmtId="2" fontId="4" fillId="0" borderId="0" xfId="0" applyNumberFormat="1" applyFont="1" applyBorder="1" applyProtection="1"/>
    <xf numFmtId="2" fontId="4" fillId="6" borderId="1" xfId="0" applyNumberFormat="1" applyFont="1" applyFill="1" applyBorder="1" applyProtection="1"/>
    <xf numFmtId="0" fontId="4" fillId="0" borderId="0" xfId="0" applyFont="1" applyFill="1" applyBorder="1" applyProtection="1"/>
    <xf numFmtId="2" fontId="4" fillId="0" borderId="0" xfId="0" applyNumberFormat="1" applyFont="1" applyFill="1" applyBorder="1" applyAlignment="1" applyProtection="1">
      <alignment horizontal="center"/>
    </xf>
    <xf numFmtId="0" fontId="7" fillId="0" borderId="1" xfId="0" applyFont="1" applyFill="1" applyBorder="1" applyProtection="1"/>
    <xf numFmtId="2" fontId="4" fillId="0" borderId="1" xfId="0" applyNumberFormat="1" applyFont="1" applyFill="1" applyBorder="1" applyProtection="1"/>
    <xf numFmtId="2" fontId="4" fillId="0" borderId="0" xfId="0" applyNumberFormat="1" applyFont="1" applyFill="1" applyBorder="1" applyProtection="1"/>
    <xf numFmtId="2" fontId="4" fillId="0" borderId="1" xfId="0" applyNumberFormat="1" applyFont="1" applyBorder="1" applyProtection="1"/>
    <xf numFmtId="0" fontId="4" fillId="0" borderId="0" xfId="0" applyFont="1" applyBorder="1" applyAlignment="1" applyProtection="1">
      <alignment horizontal="center"/>
    </xf>
    <xf numFmtId="166" fontId="4" fillId="0" borderId="1" xfId="0" applyNumberFormat="1" applyFont="1" applyBorder="1" applyProtection="1"/>
    <xf numFmtId="0" fontId="7" fillId="8" borderId="2" xfId="0" applyFont="1" applyFill="1" applyBorder="1" applyProtection="1"/>
    <xf numFmtId="2" fontId="4" fillId="8" borderId="3" xfId="0" applyNumberFormat="1" applyFont="1" applyFill="1" applyBorder="1" applyProtection="1"/>
    <xf numFmtId="0" fontId="7" fillId="9" borderId="1" xfId="0" applyFont="1" applyFill="1" applyBorder="1" applyProtection="1"/>
    <xf numFmtId="0" fontId="7" fillId="8" borderId="4" xfId="0" applyFont="1" applyFill="1" applyBorder="1" applyProtection="1"/>
    <xf numFmtId="2" fontId="4" fillId="8" borderId="5" xfId="0" applyNumberFormat="1" applyFont="1" applyFill="1" applyBorder="1" applyProtection="1"/>
    <xf numFmtId="0" fontId="1" fillId="10" borderId="1" xfId="0" applyFont="1" applyFill="1" applyBorder="1" applyAlignment="1" applyProtection="1">
      <alignment horizontal="center"/>
    </xf>
    <xf numFmtId="2" fontId="0" fillId="0" borderId="0" xfId="0" applyNumberFormat="1" applyAlignment="1" applyProtection="1">
      <alignment horizontal="center" vertical="center"/>
      <protection locked="0"/>
    </xf>
    <xf numFmtId="2" fontId="4" fillId="11" borderId="1" xfId="0" applyNumberFormat="1" applyFont="1" applyFill="1" applyBorder="1" applyProtection="1"/>
    <xf numFmtId="164" fontId="7" fillId="12" borderId="1" xfId="0" applyNumberFormat="1" applyFont="1" applyFill="1" applyBorder="1" applyProtection="1"/>
    <xf numFmtId="164" fontId="4" fillId="6" borderId="1" xfId="0" applyNumberFormat="1" applyFont="1" applyFill="1" applyBorder="1" applyProtection="1"/>
    <xf numFmtId="0" fontId="7" fillId="8" borderId="6" xfId="0" applyFont="1" applyFill="1" applyBorder="1" applyProtection="1"/>
    <xf numFmtId="2" fontId="4" fillId="8" borderId="7" xfId="0" applyNumberFormat="1" applyFont="1" applyFill="1" applyBorder="1" applyProtection="1"/>
    <xf numFmtId="0" fontId="4" fillId="9" borderId="1" xfId="0" applyFont="1" applyFill="1" applyBorder="1" applyProtection="1"/>
    <xf numFmtId="164" fontId="7" fillId="0" borderId="1" xfId="0" applyNumberFormat="1" applyFont="1" applyBorder="1" applyProtection="1"/>
    <xf numFmtId="0" fontId="8" fillId="0" borderId="0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left"/>
    </xf>
    <xf numFmtId="0" fontId="4" fillId="4" borderId="0" xfId="0" applyFont="1" applyFill="1" applyBorder="1" applyProtection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10" fillId="0" borderId="0" xfId="0" applyFont="1" applyBorder="1" applyProtection="1"/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0" xfId="0" applyProtection="1">
      <protection locked="0"/>
    </xf>
    <xf numFmtId="0" fontId="0" fillId="0" borderId="0" xfId="0" applyBorder="1"/>
    <xf numFmtId="2" fontId="11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Protection="1">
      <protection locked="0"/>
    </xf>
    <xf numFmtId="2" fontId="0" fillId="0" borderId="0" xfId="0" applyNumberFormat="1"/>
    <xf numFmtId="0" fontId="12" fillId="0" borderId="1" xfId="0" applyFont="1" applyBorder="1" applyProtection="1"/>
    <xf numFmtId="2" fontId="12" fillId="0" borderId="1" xfId="0" applyNumberFormat="1" applyFont="1" applyBorder="1" applyProtection="1"/>
    <xf numFmtId="0" fontId="1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Maize!$T$1</c:f>
              <c:strCache>
                <c:ptCount val="1"/>
                <c:pt idx="0">
                  <c:v>Yield (Kg/plot)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errBars>
            <c:errBarType val="both"/>
            <c:errValType val="cust"/>
            <c:plus>
              <c:numRef>
                <c:f>Maize!$U$2:$U$10</c:f>
                <c:numCache>
                  <c:formatCode>General</c:formatCode>
                  <c:ptCount val="9"/>
                  <c:pt idx="0">
                    <c:v>0.84399999999999997</c:v>
                  </c:pt>
                  <c:pt idx="1">
                    <c:v>7.5499999999999984E-2</c:v>
                  </c:pt>
                  <c:pt idx="2">
                    <c:v>0.71199999999999986</c:v>
                  </c:pt>
                  <c:pt idx="3">
                    <c:v>8.5000000000000006E-2</c:v>
                  </c:pt>
                  <c:pt idx="4">
                    <c:v>1.2629999999999999</c:v>
                  </c:pt>
                  <c:pt idx="5">
                    <c:v>0.91800000000000004</c:v>
                  </c:pt>
                  <c:pt idx="6">
                    <c:v>0.63900000000000001</c:v>
                  </c:pt>
                  <c:pt idx="7">
                    <c:v>1.1269999999999998</c:v>
                  </c:pt>
                  <c:pt idx="8">
                    <c:v>0.22899999999999998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Maize!$S$2:$S$10</c:f>
              <c:strCache>
                <c:ptCount val="9"/>
                <c:pt idx="0">
                  <c:v>DKC-8101</c:v>
                </c:pt>
                <c:pt idx="1">
                  <c:v>SS 6066 </c:v>
                </c:pt>
                <c:pt idx="2">
                  <c:v>KESHAR KING 919</c:v>
                </c:pt>
                <c:pt idx="3">
                  <c:v>KRISHNA 909 </c:v>
                </c:pt>
                <c:pt idx="4">
                  <c:v>SS 7077</c:v>
                </c:pt>
                <c:pt idx="5">
                  <c:v>ADITYA 929 </c:v>
                </c:pt>
                <c:pt idx="6">
                  <c:v>CHALLENGE 1 </c:v>
                </c:pt>
                <c:pt idx="7">
                  <c:v>GODAVARI 989 </c:v>
                </c:pt>
                <c:pt idx="8">
                  <c:v>LOCAL WHITE </c:v>
                </c:pt>
              </c:strCache>
            </c:strRef>
          </c:cat>
          <c:val>
            <c:numRef>
              <c:f>Maize!$T$2:$T$10</c:f>
              <c:numCache>
                <c:formatCode>General</c:formatCode>
                <c:ptCount val="9"/>
                <c:pt idx="0">
                  <c:v>8.1959999999999997</c:v>
                </c:pt>
                <c:pt idx="1">
                  <c:v>7.4924999999999997</c:v>
                </c:pt>
                <c:pt idx="2">
                  <c:v>7.6</c:v>
                </c:pt>
                <c:pt idx="3">
                  <c:v>7.0030000000000001</c:v>
                </c:pt>
                <c:pt idx="4">
                  <c:v>7.8310000000000004</c:v>
                </c:pt>
                <c:pt idx="5">
                  <c:v>4.4939999999999998</c:v>
                </c:pt>
                <c:pt idx="6">
                  <c:v>4.9429999999999996</c:v>
                </c:pt>
                <c:pt idx="7">
                  <c:v>6.2309999999999999</c:v>
                </c:pt>
                <c:pt idx="8">
                  <c:v>3.1190000000000002</c:v>
                </c:pt>
              </c:numCache>
            </c:numRef>
          </c:val>
        </c:ser>
        <c:axId val="76057216"/>
        <c:axId val="76063104"/>
      </c:barChart>
      <c:catAx>
        <c:axId val="76057216"/>
        <c:scaling>
          <c:orientation val="minMax"/>
        </c:scaling>
        <c:axPos val="b"/>
        <c:tickLblPos val="nextTo"/>
        <c:crossAx val="76063104"/>
        <c:crosses val="autoZero"/>
        <c:auto val="1"/>
        <c:lblAlgn val="ctr"/>
        <c:lblOffset val="100"/>
      </c:catAx>
      <c:valAx>
        <c:axId val="76063104"/>
        <c:scaling>
          <c:orientation val="minMax"/>
        </c:scaling>
        <c:axPos val="l"/>
        <c:numFmt formatCode="General" sourceLinked="1"/>
        <c:tickLblPos val="nextTo"/>
        <c:crossAx val="76057216"/>
        <c:crosses val="autoZero"/>
        <c:crossBetween val="between"/>
      </c:valAx>
      <c:spPr>
        <a:solidFill>
          <a:schemeClr val="accent3">
            <a:lumMod val="60000"/>
            <a:lumOff val="40000"/>
          </a:schemeClr>
        </a:solidFill>
      </c:spPr>
    </c:plotArea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Wheat!$T$1</c:f>
              <c:strCache>
                <c:ptCount val="1"/>
                <c:pt idx="0">
                  <c:v>Yield (t/ha)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tx1"/>
              </a:solidFill>
            </a:ln>
          </c:spPr>
          <c:dLbls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dLblPos val="inEnd"/>
            <c:showVal val="1"/>
          </c:dLbls>
          <c:errBars>
            <c:errBarType val="both"/>
            <c:errValType val="cust"/>
            <c:plus>
              <c:numRef>
                <c:f>Wheat!$U$2:$U$13</c:f>
                <c:numCache>
                  <c:formatCode>General</c:formatCode>
                  <c:ptCount val="12"/>
                  <c:pt idx="0">
                    <c:v>0.28599999999999998</c:v>
                  </c:pt>
                  <c:pt idx="1">
                    <c:v>0.23249999999999998</c:v>
                  </c:pt>
                  <c:pt idx="2">
                    <c:v>1.0689999999999997</c:v>
                  </c:pt>
                  <c:pt idx="3">
                    <c:v>0.71750000000000003</c:v>
                  </c:pt>
                  <c:pt idx="4">
                    <c:v>0.55349999999999988</c:v>
                  </c:pt>
                  <c:pt idx="5">
                    <c:v>0.62399999999999989</c:v>
                  </c:pt>
                  <c:pt idx="6">
                    <c:v>0.73849999999999993</c:v>
                  </c:pt>
                  <c:pt idx="7">
                    <c:v>0.22550000000000001</c:v>
                  </c:pt>
                  <c:pt idx="8">
                    <c:v>0.73699999999999999</c:v>
                  </c:pt>
                  <c:pt idx="9">
                    <c:v>0.99949999999999983</c:v>
                  </c:pt>
                  <c:pt idx="10">
                    <c:v>4.7999999999999994E-2</c:v>
                  </c:pt>
                  <c:pt idx="11">
                    <c:v>0.59899999999999998</c:v>
                  </c:pt>
                </c:numCache>
              </c:numRef>
            </c:plus>
            <c:minus>
              <c:numRef>
                <c:f>Wheat!$U$2:$U$13</c:f>
                <c:numCache>
                  <c:formatCode>General</c:formatCode>
                  <c:ptCount val="12"/>
                  <c:pt idx="0">
                    <c:v>0.28599999999999998</c:v>
                  </c:pt>
                  <c:pt idx="1">
                    <c:v>0.23249999999999998</c:v>
                  </c:pt>
                  <c:pt idx="2">
                    <c:v>1.0689999999999997</c:v>
                  </c:pt>
                  <c:pt idx="3">
                    <c:v>0.71750000000000003</c:v>
                  </c:pt>
                  <c:pt idx="4">
                    <c:v>0.55349999999999988</c:v>
                  </c:pt>
                  <c:pt idx="5">
                    <c:v>0.62399999999999989</c:v>
                  </c:pt>
                  <c:pt idx="6">
                    <c:v>0.73849999999999993</c:v>
                  </c:pt>
                  <c:pt idx="7">
                    <c:v>0.22550000000000001</c:v>
                  </c:pt>
                  <c:pt idx="8">
                    <c:v>0.73699999999999999</c:v>
                  </c:pt>
                  <c:pt idx="9">
                    <c:v>0.99949999999999983</c:v>
                  </c:pt>
                  <c:pt idx="10">
                    <c:v>4.7999999999999994E-2</c:v>
                  </c:pt>
                  <c:pt idx="11">
                    <c:v>0.59899999999999998</c:v>
                  </c:pt>
                </c:numCache>
              </c:numRef>
            </c:minus>
          </c:errBars>
          <c:cat>
            <c:strRef>
              <c:f>Wheat!$S$2:$S$13</c:f>
              <c:strCache>
                <c:ptCount val="12"/>
                <c:pt idx="0">
                  <c:v>KRL 345</c:v>
                </c:pt>
                <c:pt idx="1">
                  <c:v>KRL 347</c:v>
                </c:pt>
                <c:pt idx="2">
                  <c:v>KRL 351</c:v>
                </c:pt>
                <c:pt idx="3">
                  <c:v>NW 6096</c:v>
                </c:pt>
                <c:pt idx="4">
                  <c:v>WH 1309</c:v>
                </c:pt>
                <c:pt idx="5">
                  <c:v>HUWL 1413</c:v>
                </c:pt>
                <c:pt idx="6">
                  <c:v>RWP 2014-20</c:v>
                </c:pt>
                <c:pt idx="7">
                  <c:v>GW 496</c:v>
                </c:pt>
                <c:pt idx="8">
                  <c:v>KRL 19</c:v>
                </c:pt>
                <c:pt idx="9">
                  <c:v>KRL 210</c:v>
                </c:pt>
                <c:pt idx="10">
                  <c:v>DBW 181</c:v>
                </c:pt>
                <c:pt idx="11">
                  <c:v>HUWL 1412</c:v>
                </c:pt>
              </c:strCache>
            </c:strRef>
          </c:cat>
          <c:val>
            <c:numRef>
              <c:f>Wheat!$T$2:$T$13</c:f>
              <c:numCache>
                <c:formatCode>0.00</c:formatCode>
                <c:ptCount val="12"/>
                <c:pt idx="0">
                  <c:v>5.0093750000000004</c:v>
                </c:pt>
                <c:pt idx="1">
                  <c:v>3.7588541666666671</c:v>
                </c:pt>
                <c:pt idx="2">
                  <c:v>4.8</c:v>
                </c:pt>
                <c:pt idx="3">
                  <c:v>4.8411458333333339</c:v>
                </c:pt>
                <c:pt idx="4">
                  <c:v>4.4703125000000004</c:v>
                </c:pt>
                <c:pt idx="5">
                  <c:v>4.0302083333333334</c:v>
                </c:pt>
                <c:pt idx="6">
                  <c:v>4.3630208333333336</c:v>
                </c:pt>
                <c:pt idx="7">
                  <c:v>4.1505208333333341</c:v>
                </c:pt>
                <c:pt idx="8">
                  <c:v>5.5093750000000004</c:v>
                </c:pt>
                <c:pt idx="9">
                  <c:v>4.2505208333333337</c:v>
                </c:pt>
                <c:pt idx="10">
                  <c:v>4.2125000000000004</c:v>
                </c:pt>
                <c:pt idx="11">
                  <c:v>4.5989583333333339</c:v>
                </c:pt>
              </c:numCache>
            </c:numRef>
          </c:val>
        </c:ser>
        <c:dLbls/>
        <c:axId val="172142976"/>
        <c:axId val="172144512"/>
      </c:barChart>
      <c:catAx>
        <c:axId val="17214297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050" b="1"/>
            </a:pPr>
            <a:endParaRPr lang="en-US"/>
          </a:p>
        </c:txPr>
        <c:crossAx val="172144512"/>
        <c:crosses val="autoZero"/>
        <c:auto val="1"/>
        <c:lblAlgn val="ctr"/>
        <c:lblOffset val="100"/>
      </c:catAx>
      <c:valAx>
        <c:axId val="172144512"/>
        <c:scaling>
          <c:orientation val="minMax"/>
        </c:scaling>
        <c:axPos val="l"/>
        <c:numFmt formatCode="0.00" sourceLinked="1"/>
        <c:maj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72142976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841375</xdr:colOff>
      <xdr:row>13</xdr:row>
      <xdr:rowOff>158750</xdr:rowOff>
    </xdr:from>
    <xdr:to>
      <xdr:col>25</xdr:col>
      <xdr:colOff>206375</xdr:colOff>
      <xdr:row>28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557893</xdr:colOff>
      <xdr:row>15</xdr:row>
      <xdr:rowOff>108858</xdr:rowOff>
    </xdr:from>
    <xdr:to>
      <xdr:col>25</xdr:col>
      <xdr:colOff>163286</xdr:colOff>
      <xdr:row>30</xdr:row>
      <xdr:rowOff>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3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sqref="A1:XFD1048576"/>
    </sheetView>
  </sheetViews>
  <sheetFormatPr defaultRowHeight="15"/>
  <cols>
    <col min="1" max="1" width="13.7109375" style="1" bestFit="1" customWidth="1"/>
    <col min="2" max="2" width="7.42578125" style="1" customWidth="1"/>
    <col min="3" max="3" width="7.5703125" style="1" customWidth="1"/>
    <col min="4" max="4" width="5" style="1" customWidth="1"/>
    <col min="5" max="5" width="4.28515625" style="1" customWidth="1"/>
    <col min="6" max="6" width="7" style="1" customWidth="1"/>
    <col min="7" max="7" width="9.42578125" style="1" customWidth="1"/>
    <col min="8" max="8" width="9.5703125" style="1" customWidth="1"/>
    <col min="9" max="9" width="9.85546875" style="1" customWidth="1"/>
    <col min="10" max="10" width="5.5703125" style="1" customWidth="1"/>
    <col min="11" max="11" width="6.140625" style="1" customWidth="1"/>
    <col min="12" max="12" width="4.28515625" style="1" bestFit="1" customWidth="1"/>
    <col min="13" max="13" width="6.42578125" style="1" customWidth="1"/>
    <col min="14" max="14" width="4.7109375" style="1" customWidth="1"/>
    <col min="15" max="15" width="4.5703125" style="1" bestFit="1" customWidth="1"/>
    <col min="16" max="16" width="3.5703125" style="1" bestFit="1" customWidth="1"/>
    <col min="17" max="16384" width="9.140625" style="1"/>
  </cols>
  <sheetData>
    <row r="1" spans="1:16" s="3" customFormat="1" ht="49.5">
      <c r="A1" s="2" t="s">
        <v>31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32</v>
      </c>
      <c r="I1" s="2" t="s">
        <v>33</v>
      </c>
      <c r="J1" s="2" t="s">
        <v>34</v>
      </c>
      <c r="K1" s="2" t="s">
        <v>30</v>
      </c>
      <c r="L1" s="2" t="s">
        <v>6</v>
      </c>
      <c r="M1" s="2" t="s">
        <v>7</v>
      </c>
      <c r="N1" s="2" t="s">
        <v>35</v>
      </c>
      <c r="O1" s="2" t="s">
        <v>28</v>
      </c>
      <c r="P1" s="2" t="s">
        <v>29</v>
      </c>
    </row>
    <row r="2" spans="1:16">
      <c r="A2" s="4" t="s">
        <v>18</v>
      </c>
      <c r="B2" s="5">
        <v>400.10916666666668</v>
      </c>
      <c r="C2" s="5">
        <v>158.76377175925927</v>
      </c>
      <c r="D2" s="6">
        <v>39.814814814814817</v>
      </c>
      <c r="E2" s="5">
        <v>15.423611111111093</v>
      </c>
      <c r="F2" s="6">
        <v>1.4639999999999997</v>
      </c>
      <c r="G2" s="6">
        <v>1.9245217268938273</v>
      </c>
      <c r="H2" s="5">
        <v>32.137681159420289</v>
      </c>
      <c r="I2" s="5">
        <v>123.9133497598317</v>
      </c>
      <c r="J2" s="6">
        <v>6.5676017508804128</v>
      </c>
      <c r="K2" s="6">
        <v>21.9</v>
      </c>
      <c r="L2" s="6">
        <v>5</v>
      </c>
      <c r="M2" s="6">
        <v>24.9</v>
      </c>
      <c r="N2" s="6">
        <v>17.2</v>
      </c>
      <c r="O2" s="6">
        <v>77</v>
      </c>
      <c r="P2" s="6">
        <v>6</v>
      </c>
    </row>
    <row r="3" spans="1:16">
      <c r="A3" s="4" t="s">
        <v>19</v>
      </c>
      <c r="B3" s="5">
        <v>294.005</v>
      </c>
      <c r="C3" s="5">
        <v>100.38812857411591</v>
      </c>
      <c r="D3" s="6">
        <v>34.537246049661405</v>
      </c>
      <c r="E3" s="5">
        <v>9.6686197916666661</v>
      </c>
      <c r="F3" s="6">
        <v>1.5360000000000003</v>
      </c>
      <c r="G3" s="6">
        <v>1.8362038270814816</v>
      </c>
      <c r="H3" s="5">
        <v>20.768115942028984</v>
      </c>
      <c r="I3" s="5">
        <v>150.11538461538461</v>
      </c>
      <c r="J3" s="6">
        <v>12.339183752266875</v>
      </c>
      <c r="K3" s="6">
        <v>26.9</v>
      </c>
      <c r="L3" s="6">
        <v>5</v>
      </c>
      <c r="M3" s="6">
        <v>27.1</v>
      </c>
      <c r="N3" s="6">
        <v>16.8</v>
      </c>
      <c r="O3" s="6">
        <v>80</v>
      </c>
      <c r="P3" s="6">
        <v>6.5</v>
      </c>
    </row>
    <row r="4" spans="1:16">
      <c r="A4" s="4" t="s">
        <v>20</v>
      </c>
      <c r="B4" s="5">
        <v>566.40333333333331</v>
      </c>
      <c r="C4" s="5">
        <v>206.39347480589024</v>
      </c>
      <c r="D4" s="6">
        <v>36.412315930388218</v>
      </c>
      <c r="E4" s="5">
        <v>18.38586326766967</v>
      </c>
      <c r="F4" s="6">
        <v>1.7260000000000002</v>
      </c>
      <c r="G4" s="6">
        <v>1.4763580974913577</v>
      </c>
      <c r="H4" s="5">
        <v>29.423913043478262</v>
      </c>
      <c r="I4" s="5">
        <v>124.76895904352564</v>
      </c>
      <c r="J4" s="6">
        <v>7.2849466377412879</v>
      </c>
      <c r="K4" s="6">
        <v>24.7</v>
      </c>
      <c r="L4" s="6">
        <v>4.5999999999999996</v>
      </c>
      <c r="M4" s="6">
        <v>26.3</v>
      </c>
      <c r="N4" s="6">
        <v>17.100000000000001</v>
      </c>
      <c r="O4" s="6">
        <v>79</v>
      </c>
      <c r="P4" s="6">
        <v>6.3</v>
      </c>
    </row>
    <row r="5" spans="1:16">
      <c r="A5" s="4" t="s">
        <v>21</v>
      </c>
      <c r="B5" s="5">
        <v>437.53500000000003</v>
      </c>
      <c r="C5" s="5">
        <v>167.02061711990825</v>
      </c>
      <c r="D5" s="6">
        <v>38.209982788296045</v>
      </c>
      <c r="E5" s="5">
        <v>14.914772727272727</v>
      </c>
      <c r="F5" s="6">
        <v>1.5840000000000003</v>
      </c>
      <c r="G5" s="6">
        <v>1.5397223104</v>
      </c>
      <c r="H5" s="5">
        <v>42.463768115942031</v>
      </c>
      <c r="I5" s="5">
        <v>204.16025641025635</v>
      </c>
      <c r="J5" s="6">
        <v>8.2366530445141812</v>
      </c>
      <c r="K5" s="6">
        <v>23.8</v>
      </c>
      <c r="L5" s="6">
        <v>5.9</v>
      </c>
      <c r="M5" s="6">
        <v>22.8</v>
      </c>
      <c r="N5" s="6">
        <v>17.3</v>
      </c>
      <c r="O5" s="6">
        <v>80</v>
      </c>
      <c r="P5" s="6">
        <v>5</v>
      </c>
    </row>
    <row r="6" spans="1:16">
      <c r="A6" s="4" t="s">
        <v>10</v>
      </c>
      <c r="B6" s="5">
        <v>480.36250000000001</v>
      </c>
      <c r="C6" s="5">
        <v>188.28275321428575</v>
      </c>
      <c r="D6" s="6">
        <v>39.285714285714285</v>
      </c>
      <c r="E6" s="5">
        <v>19.192004504504478</v>
      </c>
      <c r="F6" s="6">
        <v>1.4799999999999998</v>
      </c>
      <c r="G6" s="6">
        <v>1.4747685980740741</v>
      </c>
      <c r="H6" s="5">
        <v>25.811594202898551</v>
      </c>
      <c r="I6" s="5">
        <v>170.18162393162393</v>
      </c>
      <c r="J6" s="6">
        <v>11.086515528945005</v>
      </c>
      <c r="K6" s="6">
        <v>25.4</v>
      </c>
      <c r="L6" s="6">
        <v>4.5999999999999996</v>
      </c>
      <c r="M6" s="6">
        <v>26.7</v>
      </c>
      <c r="N6" s="6">
        <v>17.100000000000001</v>
      </c>
      <c r="O6" s="6">
        <v>80</v>
      </c>
      <c r="P6" s="6">
        <v>6</v>
      </c>
    </row>
    <row r="7" spans="1:16">
      <c r="A7" s="4" t="s">
        <v>11</v>
      </c>
      <c r="B7" s="5">
        <v>517.40250000000003</v>
      </c>
      <c r="C7" s="5">
        <v>204.75847903697999</v>
      </c>
      <c r="D7" s="6">
        <v>39.753466872110934</v>
      </c>
      <c r="E7" s="5">
        <v>19.055860805860799</v>
      </c>
      <c r="F7" s="6">
        <v>1.6379999999999999</v>
      </c>
      <c r="G7" s="6">
        <v>1.959583448711111</v>
      </c>
      <c r="H7" s="5">
        <v>27.659420289855074</v>
      </c>
      <c r="I7" s="5">
        <v>128.9228986770182</v>
      </c>
      <c r="J7" s="6">
        <v>8.0567553931267302</v>
      </c>
      <c r="K7" s="6">
        <v>24.7</v>
      </c>
      <c r="L7" s="6">
        <v>4.4000000000000004</v>
      </c>
      <c r="M7" s="6">
        <v>26.2</v>
      </c>
      <c r="N7" s="6">
        <v>17.3</v>
      </c>
      <c r="O7" s="6">
        <v>80</v>
      </c>
      <c r="P7" s="6">
        <v>6</v>
      </c>
    </row>
    <row r="8" spans="1:16">
      <c r="A8" s="4" t="s">
        <v>12</v>
      </c>
      <c r="B8" s="5">
        <v>571.41916666666668</v>
      </c>
      <c r="C8" s="5">
        <v>193.10688249999995</v>
      </c>
      <c r="D8" s="6">
        <v>33.833333333333329</v>
      </c>
      <c r="E8" s="5">
        <v>18.197443181818183</v>
      </c>
      <c r="F8" s="6">
        <v>1.7600000000000005</v>
      </c>
      <c r="G8" s="6">
        <v>1.5669290919901238</v>
      </c>
      <c r="H8" s="5">
        <v>25.539855072463769</v>
      </c>
      <c r="I8" s="5">
        <v>184.66025641025644</v>
      </c>
      <c r="J8" s="6">
        <v>12.211361331418571</v>
      </c>
      <c r="K8" s="6">
        <v>22.8</v>
      </c>
      <c r="L8" s="6">
        <v>5.0999999999999996</v>
      </c>
      <c r="M8" s="6">
        <v>25.9</v>
      </c>
      <c r="N8" s="6">
        <v>17.399999999999999</v>
      </c>
      <c r="O8" s="6">
        <v>78</v>
      </c>
      <c r="P8" s="6">
        <v>5.6</v>
      </c>
    </row>
    <row r="9" spans="1:16">
      <c r="A9" s="12" t="s">
        <v>22</v>
      </c>
      <c r="B9" s="5">
        <v>628.52250000000004</v>
      </c>
      <c r="C9" s="5">
        <v>208.44905640703519</v>
      </c>
      <c r="D9" s="6">
        <v>33.165829145728644</v>
      </c>
      <c r="E9" s="5">
        <v>21.395132211538471</v>
      </c>
      <c r="F9" s="6">
        <v>1.6640000000000004</v>
      </c>
      <c r="G9" s="6">
        <v>1.5284722942222224</v>
      </c>
      <c r="H9" s="5">
        <v>51.384057971014492</v>
      </c>
      <c r="I9" s="5">
        <v>311.03041187739456</v>
      </c>
      <c r="J9" s="6">
        <v>10.296410205771432</v>
      </c>
      <c r="K9" s="6">
        <v>25</v>
      </c>
      <c r="L9" s="6">
        <v>4.8</v>
      </c>
      <c r="M9" s="6">
        <v>25.2</v>
      </c>
      <c r="N9" s="6">
        <v>17.100000000000001</v>
      </c>
      <c r="O9" s="6">
        <v>79</v>
      </c>
      <c r="P9" s="6">
        <v>5.4</v>
      </c>
    </row>
    <row r="10" spans="1:16">
      <c r="A10" s="4" t="s">
        <v>26</v>
      </c>
      <c r="B10" s="5">
        <v>530.52083333333337</v>
      </c>
      <c r="C10" s="5">
        <v>207.81502454545458</v>
      </c>
      <c r="D10" s="6">
        <v>39.191919191919197</v>
      </c>
      <c r="E10" s="5">
        <v>20.225391498881418</v>
      </c>
      <c r="F10" s="6">
        <v>1.49</v>
      </c>
      <c r="G10" s="6">
        <v>1.9138118390617285</v>
      </c>
      <c r="H10" s="5">
        <v>34.807971014492757</v>
      </c>
      <c r="I10" s="5">
        <v>201.32381559909956</v>
      </c>
      <c r="J10" s="6">
        <v>10.030984184243584</v>
      </c>
      <c r="K10" s="6">
        <v>25.3</v>
      </c>
      <c r="L10" s="6">
        <v>4.0999999999999996</v>
      </c>
      <c r="M10" s="6">
        <v>26.3</v>
      </c>
      <c r="N10" s="6">
        <v>17.399999999999999</v>
      </c>
      <c r="O10" s="6">
        <v>80</v>
      </c>
      <c r="P10" s="6">
        <v>5.7</v>
      </c>
    </row>
    <row r="11" spans="1:16">
      <c r="A11" s="4" t="s">
        <v>13</v>
      </c>
      <c r="B11" s="5">
        <v>593.79750000000001</v>
      </c>
      <c r="C11" s="5">
        <v>209.57980970588241</v>
      </c>
      <c r="D11" s="6">
        <v>35.294117647058826</v>
      </c>
      <c r="E11" s="5">
        <v>18.426724137931036</v>
      </c>
      <c r="F11" s="6">
        <v>1.7399999999999995</v>
      </c>
      <c r="G11" s="6">
        <v>1.6193056375999999</v>
      </c>
      <c r="H11" s="5">
        <v>46.826086956521728</v>
      </c>
      <c r="I11" s="5">
        <v>190.12820512820511</v>
      </c>
      <c r="J11" s="6">
        <v>7.1991324107649</v>
      </c>
      <c r="K11" s="6">
        <v>24.5</v>
      </c>
      <c r="L11" s="6">
        <v>4.9000000000000004</v>
      </c>
      <c r="M11" s="6">
        <v>24.7</v>
      </c>
      <c r="N11" s="6">
        <v>17.399999999999999</v>
      </c>
      <c r="O11" s="6">
        <v>81</v>
      </c>
      <c r="P11" s="6">
        <v>4.9000000000000004</v>
      </c>
    </row>
    <row r="12" spans="1:16">
      <c r="A12" s="4" t="s">
        <v>23</v>
      </c>
      <c r="B12" s="5">
        <v>315.22583333333336</v>
      </c>
      <c r="C12" s="5">
        <v>116.23479119565218</v>
      </c>
      <c r="D12" s="6">
        <v>36.521739130434781</v>
      </c>
      <c r="E12" s="5">
        <v>9.1266781741465213</v>
      </c>
      <c r="F12" s="6">
        <v>1.7380000000000002</v>
      </c>
      <c r="G12" s="6">
        <v>1.5918673860839505</v>
      </c>
      <c r="H12" s="5">
        <v>25.311594202898551</v>
      </c>
      <c r="I12" s="5">
        <v>162.48290598290592</v>
      </c>
      <c r="J12" s="6">
        <v>11.26200792020574</v>
      </c>
      <c r="K12" s="6">
        <v>23.7</v>
      </c>
      <c r="L12" s="6">
        <v>5.0999999999999996</v>
      </c>
      <c r="M12" s="6">
        <v>25.7</v>
      </c>
      <c r="N12" s="6">
        <v>17.5</v>
      </c>
      <c r="O12" s="6">
        <v>78</v>
      </c>
      <c r="P12" s="6">
        <v>5.7</v>
      </c>
    </row>
    <row r="13" spans="1:16">
      <c r="A13" s="12" t="s">
        <v>14</v>
      </c>
      <c r="B13" s="5">
        <v>680.99583333333339</v>
      </c>
      <c r="C13" s="5">
        <v>229.98891903404595</v>
      </c>
      <c r="D13" s="6">
        <v>33.610451306413303</v>
      </c>
      <c r="E13" s="5">
        <v>26.749883286648004</v>
      </c>
      <c r="F13" s="6">
        <v>1.4279999999999999</v>
      </c>
      <c r="G13" s="6">
        <v>2.2642748180246919</v>
      </c>
      <c r="H13" s="5">
        <v>29.213768115942031</v>
      </c>
      <c r="I13" s="5">
        <v>166.64239738313827</v>
      </c>
      <c r="J13" s="6">
        <v>9.7856456997630232</v>
      </c>
      <c r="K13" s="6">
        <v>25</v>
      </c>
      <c r="L13" s="6">
        <v>5.3</v>
      </c>
      <c r="M13" s="6">
        <v>25.7</v>
      </c>
      <c r="N13" s="6">
        <v>16.8</v>
      </c>
      <c r="O13" s="6">
        <v>79</v>
      </c>
      <c r="P13" s="6">
        <v>5.6</v>
      </c>
    </row>
    <row r="14" spans="1:16">
      <c r="A14" s="12" t="s">
        <v>25</v>
      </c>
      <c r="B14" s="5">
        <v>622.34916666666675</v>
      </c>
      <c r="C14" s="5">
        <v>221.84845045604143</v>
      </c>
      <c r="D14" s="6">
        <v>35.684062059238364</v>
      </c>
      <c r="E14" s="5">
        <v>19.7483270598076</v>
      </c>
      <c r="F14" s="6">
        <v>1.5940000000000001</v>
      </c>
      <c r="G14" s="6">
        <v>2.2578550691160495</v>
      </c>
      <c r="H14" s="5">
        <v>44.572463768115938</v>
      </c>
      <c r="I14" s="5">
        <v>115.75834522235773</v>
      </c>
      <c r="J14" s="6">
        <v>4.4543036460926002</v>
      </c>
      <c r="K14" s="6">
        <v>21.8</v>
      </c>
      <c r="L14" s="6">
        <v>5.0999999999999996</v>
      </c>
      <c r="M14" s="6">
        <v>25</v>
      </c>
      <c r="N14" s="6">
        <v>16.8</v>
      </c>
      <c r="O14" s="6">
        <v>77</v>
      </c>
      <c r="P14" s="6">
        <v>5.9</v>
      </c>
    </row>
    <row r="15" spans="1:16">
      <c r="A15" s="12" t="s">
        <v>24</v>
      </c>
      <c r="B15" s="5">
        <v>594.95500000000004</v>
      </c>
      <c r="C15" s="5">
        <v>240.82042726207905</v>
      </c>
      <c r="D15" s="6">
        <v>40.556368960468518</v>
      </c>
      <c r="E15" s="5">
        <v>21.339124839124825</v>
      </c>
      <c r="F15" s="6">
        <v>1.5539999999999996</v>
      </c>
      <c r="G15" s="6">
        <v>1.962685294607408</v>
      </c>
      <c r="H15" s="5">
        <v>27.018115942028984</v>
      </c>
      <c r="I15" s="5">
        <v>149.13860222202948</v>
      </c>
      <c r="J15" s="6">
        <v>9.5325431691353728</v>
      </c>
      <c r="K15" s="6">
        <v>24.3</v>
      </c>
      <c r="L15" s="6">
        <v>4.9000000000000004</v>
      </c>
      <c r="M15" s="6">
        <v>25.3</v>
      </c>
      <c r="N15" s="6">
        <v>17.399999999999999</v>
      </c>
      <c r="O15" s="6">
        <v>79</v>
      </c>
      <c r="P15" s="6">
        <v>5.6</v>
      </c>
    </row>
    <row r="16" spans="1:16">
      <c r="A16" s="4" t="s">
        <v>27</v>
      </c>
      <c r="B16" s="5">
        <v>535.53666666666663</v>
      </c>
      <c r="C16" s="5">
        <v>217.4493701950355</v>
      </c>
      <c r="D16" s="6">
        <v>40.638297872340424</v>
      </c>
      <c r="E16" s="5">
        <v>23.328631138975965</v>
      </c>
      <c r="F16" s="6">
        <v>1.276</v>
      </c>
      <c r="G16" s="6">
        <v>1.916605048760494</v>
      </c>
      <c r="H16" s="5">
        <v>32.673913043478265</v>
      </c>
      <c r="I16" s="5">
        <v>192.30982905982901</v>
      </c>
      <c r="J16" s="6">
        <v>10.035441687154746</v>
      </c>
      <c r="K16" s="6">
        <v>24.8</v>
      </c>
      <c r="L16" s="6">
        <v>4.9000000000000004</v>
      </c>
      <c r="M16" s="6">
        <v>25.8</v>
      </c>
      <c r="N16" s="6">
        <v>17.7</v>
      </c>
      <c r="O16" s="6">
        <v>79</v>
      </c>
      <c r="P16" s="6">
        <v>5.8</v>
      </c>
    </row>
    <row r="17" spans="1:16">
      <c r="A17" s="4" t="s">
        <v>15</v>
      </c>
      <c r="B17" s="5">
        <v>381.97499999999997</v>
      </c>
      <c r="C17" s="5">
        <v>156.86247083333339</v>
      </c>
      <c r="D17" s="6">
        <v>40.909090909090914</v>
      </c>
      <c r="E17" s="5">
        <v>13.212287104622868</v>
      </c>
      <c r="F17" s="6">
        <v>1.6440000000000001</v>
      </c>
      <c r="G17" s="6">
        <v>1.6308334332444447</v>
      </c>
      <c r="H17" s="5">
        <v>30.184782608695656</v>
      </c>
      <c r="I17" s="5">
        <v>155.57692307692307</v>
      </c>
      <c r="J17" s="6">
        <v>8.664730011781943</v>
      </c>
      <c r="K17" s="6">
        <v>23.9</v>
      </c>
      <c r="L17" s="6">
        <v>4.8</v>
      </c>
      <c r="M17" s="6">
        <v>25.8</v>
      </c>
      <c r="N17" s="6">
        <v>17.899999999999999</v>
      </c>
      <c r="O17" s="6">
        <v>78</v>
      </c>
      <c r="P17" s="6">
        <v>5.9</v>
      </c>
    </row>
    <row r="18" spans="1:16">
      <c r="A18" s="4" t="s">
        <v>16</v>
      </c>
      <c r="B18" s="5">
        <v>447.18083333333334</v>
      </c>
      <c r="C18" s="5">
        <v>165.97261369400152</v>
      </c>
      <c r="D18" s="6">
        <v>37.129840546697039</v>
      </c>
      <c r="E18" s="5">
        <v>15.318264563106803</v>
      </c>
      <c r="F18" s="6">
        <v>1.6480000000000004</v>
      </c>
      <c r="G18" s="6">
        <v>1.5960340425283952</v>
      </c>
      <c r="H18" s="5">
        <v>26.69927536231884</v>
      </c>
      <c r="I18" s="5">
        <v>212.09401709401709</v>
      </c>
      <c r="J18" s="6">
        <v>13.464921113585262</v>
      </c>
      <c r="K18" s="6">
        <v>22.3</v>
      </c>
      <c r="L18" s="6">
        <v>5.0999999999999996</v>
      </c>
      <c r="M18" s="6">
        <v>25.5</v>
      </c>
      <c r="N18" s="6">
        <v>17.399999999999999</v>
      </c>
      <c r="O18" s="6">
        <v>77</v>
      </c>
      <c r="P18" s="6">
        <v>5.7</v>
      </c>
    </row>
    <row r="19" spans="1:16">
      <c r="A19" s="4" t="s">
        <v>17</v>
      </c>
      <c r="B19" s="5">
        <v>471.4883333333334</v>
      </c>
      <c r="C19" s="5">
        <v>182.32879078947369</v>
      </c>
      <c r="D19" s="6">
        <v>38.771929824561404</v>
      </c>
      <c r="E19" s="5">
        <v>16.198051948051937</v>
      </c>
      <c r="F19" s="6">
        <v>1.54</v>
      </c>
      <c r="G19" s="6">
        <v>1.8614507284839508</v>
      </c>
      <c r="H19" s="5">
        <v>25.65217391304348</v>
      </c>
      <c r="I19" s="5">
        <v>173.15284597199491</v>
      </c>
      <c r="J19" s="6">
        <v>11.521435586336535</v>
      </c>
      <c r="K19" s="6">
        <v>26</v>
      </c>
      <c r="L19" s="6">
        <v>4.5</v>
      </c>
      <c r="M19" s="6">
        <v>26</v>
      </c>
      <c r="N19" s="6">
        <v>17.100000000000001</v>
      </c>
      <c r="O19" s="6">
        <v>80</v>
      </c>
      <c r="P19" s="6">
        <v>5.7</v>
      </c>
    </row>
    <row r="20" spans="1:16">
      <c r="A20" s="8" t="s">
        <v>8</v>
      </c>
      <c r="B20" s="9">
        <v>106.07</v>
      </c>
      <c r="C20" s="9">
        <v>39.72</v>
      </c>
      <c r="D20" s="9">
        <v>2.78</v>
      </c>
      <c r="E20" s="9">
        <v>2.59</v>
      </c>
      <c r="F20" s="9">
        <v>0.09</v>
      </c>
      <c r="G20" s="10">
        <v>0.22</v>
      </c>
      <c r="H20" s="10">
        <v>9</v>
      </c>
      <c r="I20" s="10">
        <v>52.09</v>
      </c>
      <c r="J20" s="10">
        <v>2.91</v>
      </c>
      <c r="K20" s="11"/>
      <c r="L20" s="11"/>
      <c r="M20" s="11"/>
      <c r="N20" s="11"/>
      <c r="O20" s="11"/>
      <c r="P20" s="11"/>
    </row>
    <row r="21" spans="1:16">
      <c r="A21" s="8" t="s">
        <v>9</v>
      </c>
      <c r="B21" s="9">
        <v>12.69</v>
      </c>
      <c r="C21" s="9">
        <v>12.76</v>
      </c>
      <c r="D21" s="9">
        <v>4.4800000000000004</v>
      </c>
      <c r="E21" s="9">
        <v>8.7799999999999994</v>
      </c>
      <c r="F21" s="9">
        <v>3.25</v>
      </c>
      <c r="G21" s="10">
        <v>7.59</v>
      </c>
      <c r="H21" s="10">
        <v>16.89</v>
      </c>
      <c r="I21" s="10">
        <v>18.13</v>
      </c>
      <c r="J21" s="10">
        <v>18.36</v>
      </c>
      <c r="K21" s="11"/>
      <c r="L21" s="11"/>
      <c r="M21" s="11"/>
      <c r="N21" s="11"/>
      <c r="O21" s="11"/>
      <c r="P21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9"/>
  <sheetViews>
    <sheetView zoomScale="80" zoomScaleNormal="80" workbookViewId="0">
      <selection activeCell="AB10" sqref="AB10"/>
    </sheetView>
  </sheetViews>
  <sheetFormatPr defaultRowHeight="15"/>
  <cols>
    <col min="1" max="1" width="13.7109375" style="1" bestFit="1" customWidth="1"/>
    <col min="2" max="2" width="7.42578125" style="1" customWidth="1"/>
    <col min="3" max="3" width="7.5703125" style="1" customWidth="1"/>
    <col min="4" max="4" width="5" style="1" customWidth="1"/>
    <col min="5" max="5" width="5.5703125" style="1" bestFit="1" customWidth="1"/>
    <col min="6" max="6" width="7" style="1" customWidth="1"/>
    <col min="7" max="7" width="9.42578125" style="1" customWidth="1"/>
    <col min="8" max="8" width="9.5703125" style="1" customWidth="1"/>
    <col min="9" max="9" width="9.85546875" style="1" customWidth="1"/>
    <col min="10" max="10" width="5.5703125" style="1" customWidth="1"/>
    <col min="11" max="11" width="6.140625" style="1" customWidth="1"/>
    <col min="12" max="12" width="4.28515625" style="1" bestFit="1" customWidth="1"/>
    <col min="13" max="13" width="6.42578125" style="1" customWidth="1"/>
    <col min="14" max="14" width="4.7109375" style="1" customWidth="1"/>
    <col min="15" max="15" width="4.5703125" style="1" bestFit="1" customWidth="1"/>
    <col min="16" max="16" width="3.5703125" style="1" bestFit="1" customWidth="1"/>
    <col min="17" max="16384" width="9.140625" style="1"/>
  </cols>
  <sheetData>
    <row r="1" spans="1:16" s="3" customFormat="1" ht="49.5">
      <c r="A1" s="2" t="s">
        <v>31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32</v>
      </c>
      <c r="I1" s="2" t="s">
        <v>33</v>
      </c>
      <c r="J1" s="2" t="s">
        <v>34</v>
      </c>
      <c r="K1" s="2" t="s">
        <v>30</v>
      </c>
      <c r="L1" s="2" t="s">
        <v>6</v>
      </c>
      <c r="M1" s="2" t="s">
        <v>7</v>
      </c>
      <c r="N1" s="2" t="s">
        <v>35</v>
      </c>
      <c r="O1" s="2" t="s">
        <v>28</v>
      </c>
      <c r="P1" s="2" t="s">
        <v>29</v>
      </c>
    </row>
    <row r="2" spans="1:16">
      <c r="A2" s="12" t="s">
        <v>36</v>
      </c>
      <c r="B2" s="5">
        <v>867.04466666666667</v>
      </c>
      <c r="C2" s="5">
        <v>307.99562533333329</v>
      </c>
      <c r="D2" s="6">
        <v>35.533333333333331</v>
      </c>
      <c r="E2" s="5">
        <v>20</v>
      </c>
      <c r="F2" s="6">
        <v>2.4020000000000001</v>
      </c>
      <c r="G2" s="6">
        <v>3.5243829286419754</v>
      </c>
      <c r="H2" s="5">
        <v>80.528985507246375</v>
      </c>
      <c r="I2" s="5">
        <v>124.43604700854701</v>
      </c>
      <c r="J2" s="6">
        <v>2.6213498600552341</v>
      </c>
      <c r="K2" s="6">
        <v>27.6</v>
      </c>
      <c r="L2" s="6">
        <v>3.4</v>
      </c>
      <c r="M2" s="6">
        <v>27.7</v>
      </c>
      <c r="N2" s="6">
        <v>17.3</v>
      </c>
      <c r="O2" s="6">
        <v>81</v>
      </c>
      <c r="P2" s="6">
        <v>5.7</v>
      </c>
    </row>
    <row r="3" spans="1:16">
      <c r="A3" s="4" t="s">
        <v>37</v>
      </c>
      <c r="B3" s="5">
        <v>610.23400000000004</v>
      </c>
      <c r="C3" s="5">
        <v>213.95106533333333</v>
      </c>
      <c r="D3" s="6">
        <v>35.06666666666667</v>
      </c>
      <c r="E3" s="5">
        <v>19</v>
      </c>
      <c r="F3" s="6">
        <v>1.8379999999999999</v>
      </c>
      <c r="G3" s="6">
        <v>3.0145063651851856</v>
      </c>
      <c r="H3" s="5">
        <v>72.985507246376812</v>
      </c>
      <c r="I3" s="5">
        <v>54.022358202953576</v>
      </c>
      <c r="J3" s="6">
        <v>1.2585708136617415</v>
      </c>
      <c r="K3" s="6">
        <v>24.5</v>
      </c>
      <c r="L3" s="6">
        <v>5</v>
      </c>
      <c r="M3" s="6">
        <v>26.3</v>
      </c>
      <c r="N3" s="6">
        <v>16.7</v>
      </c>
      <c r="O3" s="6">
        <v>80</v>
      </c>
      <c r="P3" s="6">
        <v>5.7</v>
      </c>
    </row>
    <row r="4" spans="1:16">
      <c r="A4" s="4" t="s">
        <v>42</v>
      </c>
      <c r="B4" s="5">
        <v>630.60599999999999</v>
      </c>
      <c r="C4" s="5">
        <v>217.81433733333336</v>
      </c>
      <c r="D4" s="6">
        <v>34.533333333333339</v>
      </c>
      <c r="E4" s="5">
        <v>21</v>
      </c>
      <c r="F4" s="6">
        <v>1.7079999999999995</v>
      </c>
      <c r="G4" s="6">
        <v>3.0194446355555562</v>
      </c>
      <c r="H4" s="5">
        <v>96.811594202898561</v>
      </c>
      <c r="I4" s="5">
        <v>65.106837606837601</v>
      </c>
      <c r="J4" s="6">
        <v>1.1391242957186092</v>
      </c>
      <c r="K4" s="6">
        <v>21.7</v>
      </c>
      <c r="L4" s="6">
        <v>4.7</v>
      </c>
      <c r="M4" s="6">
        <v>25.5</v>
      </c>
      <c r="N4" s="6">
        <v>16.5</v>
      </c>
      <c r="O4" s="6">
        <v>77</v>
      </c>
      <c r="P4" s="6">
        <v>6.1</v>
      </c>
    </row>
    <row r="5" spans="1:16">
      <c r="A5" s="4" t="s">
        <v>43</v>
      </c>
      <c r="B5" s="5">
        <v>321.322</v>
      </c>
      <c r="C5" s="5">
        <v>111.58948200000002</v>
      </c>
      <c r="D5" s="6">
        <v>34.9</v>
      </c>
      <c r="E5" s="5">
        <v>11</v>
      </c>
      <c r="F5" s="6">
        <v>1.8480000000000001</v>
      </c>
      <c r="G5" s="6">
        <v>1.8490741962962964</v>
      </c>
      <c r="H5" s="5">
        <v>81.018115942028984</v>
      </c>
      <c r="I5" s="5">
        <v>109.28252136752137</v>
      </c>
      <c r="J5" s="6">
        <v>2.2800026147234345</v>
      </c>
      <c r="K5" s="6">
        <v>24.9</v>
      </c>
      <c r="L5" s="6">
        <v>4.3</v>
      </c>
      <c r="M5" s="6">
        <v>27.4</v>
      </c>
      <c r="N5" s="6">
        <v>16.3</v>
      </c>
      <c r="O5" s="6">
        <v>79</v>
      </c>
      <c r="P5" s="6">
        <v>6</v>
      </c>
    </row>
    <row r="6" spans="1:16">
      <c r="A6" s="12" t="s">
        <v>44</v>
      </c>
      <c r="B6" s="5">
        <v>1001.9320000000001</v>
      </c>
      <c r="C6" s="5">
        <v>352.52974333333333</v>
      </c>
      <c r="D6" s="6">
        <v>35.166666666666664</v>
      </c>
      <c r="E6" s="5">
        <v>24</v>
      </c>
      <c r="F6" s="6">
        <v>2.1260000000000003</v>
      </c>
      <c r="G6" s="6">
        <v>2.1376544118518521</v>
      </c>
      <c r="H6" s="5">
        <v>71.626811594202906</v>
      </c>
      <c r="I6" s="5">
        <v>53.974358974358978</v>
      </c>
      <c r="J6" s="6">
        <v>1.3052418490979989</v>
      </c>
      <c r="K6" s="6">
        <v>23.9</v>
      </c>
      <c r="L6" s="6">
        <v>5.4</v>
      </c>
      <c r="M6" s="6">
        <v>26.9</v>
      </c>
      <c r="N6" s="6">
        <v>16.5</v>
      </c>
      <c r="O6" s="6">
        <v>75</v>
      </c>
      <c r="P6" s="6">
        <v>6.1</v>
      </c>
    </row>
    <row r="7" spans="1:16">
      <c r="A7" s="12" t="s">
        <v>45</v>
      </c>
      <c r="B7" s="5">
        <v>887.72533333333342</v>
      </c>
      <c r="C7" s="5">
        <v>305.69420666666673</v>
      </c>
      <c r="D7" s="6">
        <v>34.433333333333337</v>
      </c>
      <c r="E7" s="5">
        <v>23</v>
      </c>
      <c r="F7" s="6">
        <v>2.234</v>
      </c>
      <c r="G7" s="6">
        <v>3.1253088209876547</v>
      </c>
      <c r="H7" s="5">
        <v>68.467391304347828</v>
      </c>
      <c r="I7" s="5">
        <v>86.260683760683762</v>
      </c>
      <c r="J7" s="6">
        <v>2.1436767300447599</v>
      </c>
      <c r="K7" s="6">
        <v>26.2</v>
      </c>
      <c r="L7" s="6">
        <v>4.9000000000000004</v>
      </c>
      <c r="M7" s="6">
        <v>28</v>
      </c>
      <c r="N7" s="6">
        <v>17</v>
      </c>
      <c r="O7" s="6">
        <v>80</v>
      </c>
      <c r="P7" s="6">
        <v>6</v>
      </c>
    </row>
    <row r="8" spans="1:16">
      <c r="A8" s="4" t="s">
        <v>60</v>
      </c>
      <c r="B8" s="5">
        <v>285.82533333333333</v>
      </c>
      <c r="C8" s="5">
        <v>99.637908666666661</v>
      </c>
      <c r="D8" s="6">
        <v>34.833333333333336</v>
      </c>
      <c r="E8" s="5">
        <v>12</v>
      </c>
      <c r="F8" s="6">
        <v>1.6199999999999999</v>
      </c>
      <c r="G8" s="6">
        <v>4.9277781491358015</v>
      </c>
      <c r="H8" s="5">
        <v>83.438405797101453</v>
      </c>
      <c r="I8" s="5">
        <v>99.573418803418804</v>
      </c>
      <c r="J8" s="6">
        <v>2.038929126860817</v>
      </c>
      <c r="K8" s="6">
        <v>25.5</v>
      </c>
      <c r="L8" s="6">
        <v>4.7</v>
      </c>
      <c r="M8" s="6">
        <v>28.1</v>
      </c>
      <c r="N8" s="6">
        <v>17</v>
      </c>
      <c r="O8" s="6">
        <v>80</v>
      </c>
      <c r="P8" s="6">
        <v>5.9</v>
      </c>
    </row>
    <row r="9" spans="1:16">
      <c r="A9" s="13" t="s">
        <v>38</v>
      </c>
      <c r="B9" s="5">
        <v>301.25866666666667</v>
      </c>
      <c r="C9" s="5">
        <v>109.59919933333333</v>
      </c>
      <c r="D9" s="6">
        <v>36.366666666666667</v>
      </c>
      <c r="E9" s="5">
        <v>9.5</v>
      </c>
      <c r="F9" s="6">
        <v>1.8980000000000004</v>
      </c>
      <c r="G9" s="6">
        <v>2.7888890879012354</v>
      </c>
      <c r="H9" s="5">
        <v>60.376811594202898</v>
      </c>
      <c r="I9" s="5">
        <v>102.37179487179486</v>
      </c>
      <c r="J9" s="6">
        <v>2.8778121979790545</v>
      </c>
      <c r="K9" s="6">
        <v>25.2</v>
      </c>
      <c r="L9" s="6">
        <v>4.9000000000000004</v>
      </c>
      <c r="M9" s="6">
        <v>27</v>
      </c>
      <c r="N9" s="6">
        <v>16.8</v>
      </c>
      <c r="O9" s="6">
        <v>80</v>
      </c>
      <c r="P9" s="6">
        <v>6.1</v>
      </c>
    </row>
    <row r="10" spans="1:16">
      <c r="A10" s="4" t="s">
        <v>46</v>
      </c>
      <c r="B10" s="5">
        <v>889.26866666666672</v>
      </c>
      <c r="C10" s="5">
        <v>316.00429066666669</v>
      </c>
      <c r="D10" s="6">
        <v>35.533333333333339</v>
      </c>
      <c r="E10" s="5">
        <v>25</v>
      </c>
      <c r="F10" s="6">
        <v>1.7619999999999998</v>
      </c>
      <c r="G10" s="6">
        <v>2.1052470108641979</v>
      </c>
      <c r="H10" s="5">
        <v>97.909420289855078</v>
      </c>
      <c r="I10" s="5">
        <v>103.61280321936867</v>
      </c>
      <c r="J10" s="6">
        <v>1.778526745352125</v>
      </c>
      <c r="K10" s="6">
        <v>23.8</v>
      </c>
      <c r="L10" s="6">
        <v>5.5</v>
      </c>
      <c r="M10" s="6">
        <v>26.6</v>
      </c>
      <c r="N10" s="6">
        <v>17.100000000000001</v>
      </c>
      <c r="O10" s="6">
        <v>78</v>
      </c>
      <c r="P10" s="6">
        <v>6.1</v>
      </c>
    </row>
    <row r="11" spans="1:16">
      <c r="A11" s="12" t="s">
        <v>47</v>
      </c>
      <c r="B11" s="5">
        <v>1017.0566666666667</v>
      </c>
      <c r="C11" s="5">
        <v>365.50825066666658</v>
      </c>
      <c r="D11" s="6">
        <v>35.933333333333337</v>
      </c>
      <c r="E11" s="5">
        <v>26</v>
      </c>
      <c r="F11" s="6">
        <v>2.2199999999999998</v>
      </c>
      <c r="G11" s="6">
        <v>3.467592788641976</v>
      </c>
      <c r="H11" s="5">
        <v>73.134057971014499</v>
      </c>
      <c r="I11" s="5">
        <v>111.92901709401708</v>
      </c>
      <c r="J11" s="6">
        <v>2.6063218390804597</v>
      </c>
      <c r="K11" s="6">
        <v>26.2</v>
      </c>
      <c r="L11" s="6">
        <v>4.7</v>
      </c>
      <c r="M11" s="6">
        <v>28.1</v>
      </c>
      <c r="N11" s="6">
        <v>16.7</v>
      </c>
      <c r="O11" s="6">
        <v>80</v>
      </c>
      <c r="P11" s="6">
        <v>6.3</v>
      </c>
    </row>
    <row r="12" spans="1:16">
      <c r="A12" s="12" t="s">
        <v>48</v>
      </c>
      <c r="B12" s="5">
        <v>1061.8133333333333</v>
      </c>
      <c r="C12" s="5">
        <v>381.72343666666666</v>
      </c>
      <c r="D12" s="6">
        <v>35.966666666666661</v>
      </c>
      <c r="E12" s="5">
        <v>30</v>
      </c>
      <c r="F12" s="6">
        <v>1.8320000000000001</v>
      </c>
      <c r="G12" s="6">
        <v>1.9043210550617287</v>
      </c>
      <c r="H12" s="5">
        <v>69.731884057971016</v>
      </c>
      <c r="I12" s="5">
        <v>44.137051282051289</v>
      </c>
      <c r="J12" s="6">
        <v>1.1747134244151913</v>
      </c>
      <c r="K12" s="6">
        <v>25.3</v>
      </c>
      <c r="L12" s="6">
        <v>5.7</v>
      </c>
      <c r="M12" s="6">
        <v>26.2</v>
      </c>
      <c r="N12" s="6">
        <v>16.5</v>
      </c>
      <c r="O12" s="6">
        <v>80</v>
      </c>
      <c r="P12" s="6">
        <v>5.9</v>
      </c>
    </row>
    <row r="13" spans="1:16">
      <c r="A13" s="13" t="s">
        <v>61</v>
      </c>
      <c r="B13" s="5">
        <v>781.54399999999998</v>
      </c>
      <c r="C13" s="5">
        <v>283.22697733333337</v>
      </c>
      <c r="D13" s="6">
        <v>36.266666666666666</v>
      </c>
      <c r="E13" s="5">
        <v>22</v>
      </c>
      <c r="F13" s="6">
        <v>2.1619999999999999</v>
      </c>
      <c r="G13" s="6">
        <v>1.9296297214814817</v>
      </c>
      <c r="H13" s="5">
        <v>67.920289855072454</v>
      </c>
      <c r="I13" s="5">
        <v>60.982317743433477</v>
      </c>
      <c r="J13" s="6">
        <v>1.5507731512795129</v>
      </c>
      <c r="K13" s="6">
        <v>26.3</v>
      </c>
      <c r="L13" s="6">
        <v>4.2</v>
      </c>
      <c r="M13" s="6">
        <v>28</v>
      </c>
      <c r="N13" s="6">
        <v>16.899999999999999</v>
      </c>
      <c r="O13" s="6">
        <v>80</v>
      </c>
      <c r="P13" s="6">
        <v>6.1</v>
      </c>
    </row>
    <row r="14" spans="1:16">
      <c r="A14" s="13" t="s">
        <v>49</v>
      </c>
      <c r="B14" s="5">
        <v>287.36866666666668</v>
      </c>
      <c r="C14" s="5">
        <v>105.352872</v>
      </c>
      <c r="D14" s="6">
        <v>36.633333333333333</v>
      </c>
      <c r="E14" s="5">
        <v>12.866666666666665</v>
      </c>
      <c r="F14" s="6">
        <v>2.2239999999999998</v>
      </c>
      <c r="G14" s="6">
        <v>4.4231484790123456</v>
      </c>
      <c r="H14" s="5">
        <v>61.423913043478258</v>
      </c>
      <c r="I14" s="5">
        <v>71.940683760683754</v>
      </c>
      <c r="J14" s="6">
        <v>1.9880758426924856</v>
      </c>
      <c r="K14" s="6">
        <v>23.5</v>
      </c>
      <c r="L14" s="6">
        <v>5.0999999999999996</v>
      </c>
      <c r="M14" s="6">
        <v>25.7</v>
      </c>
      <c r="N14" s="6">
        <v>17</v>
      </c>
      <c r="O14" s="6">
        <v>78</v>
      </c>
      <c r="P14" s="6">
        <v>6.1</v>
      </c>
    </row>
    <row r="15" spans="1:16">
      <c r="A15" s="13" t="s">
        <v>50</v>
      </c>
      <c r="B15" s="5">
        <v>131.18333333333334</v>
      </c>
      <c r="C15" s="5">
        <v>47.38805</v>
      </c>
      <c r="D15" s="6">
        <v>36.166666666666664</v>
      </c>
      <c r="E15" s="5">
        <v>10</v>
      </c>
      <c r="F15" s="6">
        <v>1.8239999999999998</v>
      </c>
      <c r="G15" s="6">
        <v>2.0941359595061733</v>
      </c>
      <c r="H15" s="5">
        <v>96.065217391304358</v>
      </c>
      <c r="I15" s="5">
        <v>62.029914529914528</v>
      </c>
      <c r="J15" s="6">
        <v>1.1008001386903792</v>
      </c>
      <c r="K15" s="6">
        <v>25.3</v>
      </c>
      <c r="L15" s="6">
        <v>4.8</v>
      </c>
      <c r="M15" s="6">
        <v>26.8</v>
      </c>
      <c r="N15" s="6">
        <v>16.399999999999999</v>
      </c>
      <c r="O15" s="6">
        <v>80</v>
      </c>
      <c r="P15" s="6">
        <v>5.9</v>
      </c>
    </row>
    <row r="16" spans="1:16">
      <c r="A16" s="4" t="s">
        <v>51</v>
      </c>
      <c r="B16" s="5">
        <v>796.97733333333338</v>
      </c>
      <c r="C16" s="5">
        <v>283.52761866666663</v>
      </c>
      <c r="D16" s="6">
        <v>35.533333333333331</v>
      </c>
      <c r="E16" s="5">
        <v>16</v>
      </c>
      <c r="F16" s="6">
        <v>2.456</v>
      </c>
      <c r="G16" s="6">
        <v>2.6611112602469138</v>
      </c>
      <c r="H16" s="5">
        <v>65.29710144927536</v>
      </c>
      <c r="I16" s="5">
        <v>70.202871374588071</v>
      </c>
      <c r="J16" s="6">
        <v>1.8413852488304832</v>
      </c>
      <c r="K16" s="6">
        <v>25.4</v>
      </c>
      <c r="L16" s="6">
        <v>5.7</v>
      </c>
      <c r="M16" s="6">
        <v>26.2</v>
      </c>
      <c r="N16" s="6">
        <v>17</v>
      </c>
      <c r="O16" s="6">
        <v>80</v>
      </c>
      <c r="P16" s="6">
        <v>6.5</v>
      </c>
    </row>
    <row r="17" spans="1:16">
      <c r="A17" s="4" t="s">
        <v>52</v>
      </c>
      <c r="B17" s="5">
        <v>376.88200000000001</v>
      </c>
      <c r="C17" s="5">
        <v>144.03991733333334</v>
      </c>
      <c r="D17" s="6">
        <v>38.199999999999996</v>
      </c>
      <c r="E17" s="5">
        <v>12</v>
      </c>
      <c r="F17" s="6">
        <v>1.9620000000000004</v>
      </c>
      <c r="G17" s="6">
        <v>2.4941359718518514</v>
      </c>
      <c r="H17" s="5">
        <v>101.76086956521738</v>
      </c>
      <c r="I17" s="5">
        <v>57.139842119378272</v>
      </c>
      <c r="J17" s="6">
        <v>0.94228885343083102</v>
      </c>
      <c r="K17" s="6">
        <v>24.3</v>
      </c>
      <c r="L17" s="6">
        <v>5.4</v>
      </c>
      <c r="M17" s="6">
        <v>26.3</v>
      </c>
      <c r="N17" s="6">
        <v>16.7</v>
      </c>
      <c r="O17" s="6">
        <v>79</v>
      </c>
      <c r="P17" s="6">
        <v>5.5</v>
      </c>
    </row>
    <row r="18" spans="1:16">
      <c r="A18" s="4" t="s">
        <v>53</v>
      </c>
      <c r="B18" s="5">
        <v>401.26666666666671</v>
      </c>
      <c r="C18" s="5">
        <v>142.77747066666669</v>
      </c>
      <c r="D18" s="6">
        <v>35.56666666666667</v>
      </c>
      <c r="E18" s="5">
        <v>10</v>
      </c>
      <c r="F18" s="6">
        <v>2.3940000000000001</v>
      </c>
      <c r="G18" s="6">
        <v>2.0462964279012343</v>
      </c>
      <c r="H18" s="5">
        <v>93.405797101449295</v>
      </c>
      <c r="I18" s="5">
        <v>62.298867521367526</v>
      </c>
      <c r="J18" s="6">
        <v>1.1527837365096734</v>
      </c>
      <c r="K18" s="6">
        <v>24.8</v>
      </c>
      <c r="L18" s="6">
        <v>4.7</v>
      </c>
      <c r="M18" s="6">
        <v>27.4</v>
      </c>
      <c r="N18" s="6">
        <v>17.100000000000001</v>
      </c>
      <c r="O18" s="6">
        <v>80</v>
      </c>
      <c r="P18" s="6">
        <v>6.1</v>
      </c>
    </row>
    <row r="19" spans="1:16">
      <c r="A19" s="4" t="s">
        <v>39</v>
      </c>
      <c r="B19" s="5">
        <v>678.44933333333336</v>
      </c>
      <c r="C19" s="5">
        <v>240.349782</v>
      </c>
      <c r="D19" s="6">
        <v>35.433333333333337</v>
      </c>
      <c r="E19" s="5">
        <v>20</v>
      </c>
      <c r="F19" s="6">
        <v>1.9799999999999998</v>
      </c>
      <c r="G19" s="6">
        <v>3.1660495817283958</v>
      </c>
      <c r="H19" s="5">
        <v>77.826086956521735</v>
      </c>
      <c r="I19" s="5">
        <v>61.78897435897435</v>
      </c>
      <c r="J19" s="6">
        <v>1.3670310306479507</v>
      </c>
      <c r="K19" s="6">
        <v>26.5</v>
      </c>
      <c r="L19" s="6">
        <v>4.2</v>
      </c>
      <c r="M19" s="6">
        <v>27.6</v>
      </c>
      <c r="N19" s="6">
        <v>17.100000000000001</v>
      </c>
      <c r="O19" s="6">
        <v>80</v>
      </c>
      <c r="P19" s="6">
        <v>6</v>
      </c>
    </row>
    <row r="20" spans="1:16">
      <c r="A20" s="4" t="s">
        <v>54</v>
      </c>
      <c r="B20" s="5">
        <v>696.35199999999998</v>
      </c>
      <c r="C20" s="5">
        <v>251.17750000000004</v>
      </c>
      <c r="D20" s="6">
        <v>36.06666666666667</v>
      </c>
      <c r="E20" s="5">
        <v>21</v>
      </c>
      <c r="F20" s="6">
        <v>1.8399999999999999</v>
      </c>
      <c r="G20" s="6">
        <v>1.9987655362962962</v>
      </c>
      <c r="H20" s="5">
        <v>92.123188405797109</v>
      </c>
      <c r="I20" s="5">
        <v>81.799487179487187</v>
      </c>
      <c r="J20" s="6">
        <v>1.5709866070273844</v>
      </c>
      <c r="K20" s="6">
        <v>25.3</v>
      </c>
      <c r="L20" s="6">
        <v>5.5</v>
      </c>
      <c r="M20" s="6">
        <v>26.3</v>
      </c>
      <c r="N20" s="6">
        <v>17</v>
      </c>
      <c r="O20" s="6">
        <v>80</v>
      </c>
      <c r="P20" s="6">
        <v>5.6</v>
      </c>
    </row>
    <row r="21" spans="1:16">
      <c r="A21" s="4" t="s">
        <v>55</v>
      </c>
      <c r="B21" s="5">
        <v>375.33866666666671</v>
      </c>
      <c r="C21" s="5">
        <v>140.68934066666668</v>
      </c>
      <c r="D21" s="6">
        <v>37.4</v>
      </c>
      <c r="E21" s="5">
        <v>12.333333333333334</v>
      </c>
      <c r="F21" s="6">
        <v>2.2679999999999998</v>
      </c>
      <c r="G21" s="6">
        <v>5.0999999999999996</v>
      </c>
      <c r="H21" s="5">
        <v>82.898550724637673</v>
      </c>
      <c r="I21" s="5">
        <v>92.895299145299148</v>
      </c>
      <c r="J21" s="6">
        <v>1.8852643406592746</v>
      </c>
      <c r="K21" s="6">
        <v>25.6</v>
      </c>
      <c r="L21" s="6">
        <v>4.9000000000000004</v>
      </c>
      <c r="M21" s="6">
        <v>26.7</v>
      </c>
      <c r="N21" s="6">
        <v>17</v>
      </c>
      <c r="O21" s="6">
        <v>80</v>
      </c>
      <c r="P21" s="6">
        <v>5.5</v>
      </c>
    </row>
    <row r="22" spans="1:16">
      <c r="A22" s="4" t="s">
        <v>56</v>
      </c>
      <c r="B22" s="5">
        <v>841.42533333333347</v>
      </c>
      <c r="C22" s="5">
        <v>297.82999733333332</v>
      </c>
      <c r="D22" s="6">
        <v>35.4</v>
      </c>
      <c r="E22" s="5">
        <v>20</v>
      </c>
      <c r="F22" s="6">
        <v>2.298</v>
      </c>
      <c r="G22" s="6">
        <v>2.3444445646913583</v>
      </c>
      <c r="H22" s="5">
        <v>98.876811594202891</v>
      </c>
      <c r="I22" s="5">
        <v>99.415811965811955</v>
      </c>
      <c r="J22" s="6">
        <v>1.7024117426138223</v>
      </c>
      <c r="K22" s="6">
        <v>26.4</v>
      </c>
      <c r="L22" s="6">
        <v>4.5999999999999996</v>
      </c>
      <c r="M22" s="6">
        <v>27.9</v>
      </c>
      <c r="N22" s="6">
        <v>17.100000000000001</v>
      </c>
      <c r="O22" s="6">
        <v>80</v>
      </c>
      <c r="P22" s="6">
        <v>6</v>
      </c>
    </row>
    <row r="23" spans="1:16">
      <c r="A23" s="4" t="s">
        <v>57</v>
      </c>
      <c r="B23" s="5">
        <v>827.2266666666668</v>
      </c>
      <c r="C23" s="5">
        <v>288.45023466666663</v>
      </c>
      <c r="D23" s="6">
        <v>34.866666666666667</v>
      </c>
      <c r="E23" s="5">
        <v>26</v>
      </c>
      <c r="F23" s="6">
        <v>1.8199999999999996</v>
      </c>
      <c r="G23" s="6">
        <v>3.3024693338271605</v>
      </c>
      <c r="H23" s="5">
        <v>78.583333333333329</v>
      </c>
      <c r="I23" s="5">
        <v>131.6787393162393</v>
      </c>
      <c r="J23" s="6">
        <v>2.7989616741537913</v>
      </c>
      <c r="K23" s="6">
        <v>27.6</v>
      </c>
      <c r="L23" s="6">
        <v>4.7</v>
      </c>
      <c r="M23" s="6">
        <v>29.1</v>
      </c>
      <c r="N23" s="6">
        <v>17</v>
      </c>
      <c r="O23" s="6">
        <v>81</v>
      </c>
      <c r="P23" s="6">
        <v>6</v>
      </c>
    </row>
    <row r="24" spans="1:16">
      <c r="A24" s="4" t="s">
        <v>40</v>
      </c>
      <c r="B24" s="5">
        <v>525.65933333333339</v>
      </c>
      <c r="C24" s="5">
        <v>186.64579466666669</v>
      </c>
      <c r="D24" s="6">
        <v>35.56666666666667</v>
      </c>
      <c r="E24" s="5">
        <v>14</v>
      </c>
      <c r="F24" s="6">
        <v>2.1840000000000002</v>
      </c>
      <c r="G24" s="6">
        <v>2.1552470439506175</v>
      </c>
      <c r="H24" s="5">
        <v>82.833333333333329</v>
      </c>
      <c r="I24" s="5">
        <v>87.814038461538459</v>
      </c>
      <c r="J24" s="6">
        <v>1.8472176051425848</v>
      </c>
      <c r="K24" s="6">
        <v>26.4</v>
      </c>
      <c r="L24" s="6">
        <v>5.3</v>
      </c>
      <c r="M24" s="6">
        <v>25.9</v>
      </c>
      <c r="N24" s="6">
        <v>17.3</v>
      </c>
      <c r="O24" s="6">
        <v>80</v>
      </c>
      <c r="P24" s="6">
        <v>5.4</v>
      </c>
    </row>
    <row r="25" spans="1:16">
      <c r="A25" s="4" t="s">
        <v>58</v>
      </c>
      <c r="B25" s="5">
        <v>573.50266666666664</v>
      </c>
      <c r="C25" s="5">
        <v>209.80844999999999</v>
      </c>
      <c r="D25" s="6">
        <v>36.6</v>
      </c>
      <c r="E25" s="5">
        <v>16</v>
      </c>
      <c r="F25" s="6">
        <v>2.056</v>
      </c>
      <c r="G25" s="6">
        <v>2.6135804101234572</v>
      </c>
      <c r="H25" s="5">
        <v>69.358695652173921</v>
      </c>
      <c r="I25" s="5">
        <v>63.941452991452991</v>
      </c>
      <c r="J25" s="6">
        <v>1.5245784748075757</v>
      </c>
      <c r="K25" s="6">
        <v>25.7</v>
      </c>
      <c r="L25" s="6">
        <v>5.4</v>
      </c>
      <c r="M25" s="6">
        <v>26.4</v>
      </c>
      <c r="N25" s="6">
        <v>17.2</v>
      </c>
      <c r="O25" s="6">
        <v>80</v>
      </c>
      <c r="P25" s="6">
        <v>5.9</v>
      </c>
    </row>
    <row r="26" spans="1:16">
      <c r="A26" s="4" t="s">
        <v>41</v>
      </c>
      <c r="B26" s="5">
        <v>574.73733333333337</v>
      </c>
      <c r="C26" s="5">
        <v>202.15351666666666</v>
      </c>
      <c r="D26" s="6">
        <v>35.166666666666664</v>
      </c>
      <c r="E26" s="5">
        <v>15</v>
      </c>
      <c r="F26" s="6">
        <v>1.8760000000000001</v>
      </c>
      <c r="G26" s="6">
        <v>2.3030865580246913</v>
      </c>
      <c r="H26" s="5">
        <v>66.811594202898547</v>
      </c>
      <c r="I26" s="5">
        <v>90.435897435897445</v>
      </c>
      <c r="J26" s="6">
        <v>2.3002708263808866</v>
      </c>
      <c r="K26" s="6">
        <v>29.3</v>
      </c>
      <c r="L26" s="6">
        <v>3.6</v>
      </c>
      <c r="M26" s="6">
        <v>27.4</v>
      </c>
      <c r="N26" s="6">
        <v>17.100000000000001</v>
      </c>
      <c r="O26" s="6">
        <v>82</v>
      </c>
      <c r="P26" s="6">
        <v>5.8</v>
      </c>
    </row>
    <row r="27" spans="1:16">
      <c r="A27" s="4" t="s">
        <v>59</v>
      </c>
      <c r="B27" s="5">
        <v>610.54266666666672</v>
      </c>
      <c r="C27" s="5">
        <v>219.04499133333334</v>
      </c>
      <c r="D27" s="6">
        <v>35.9</v>
      </c>
      <c r="E27" s="5">
        <v>18</v>
      </c>
      <c r="F27" s="6">
        <v>1.8579999999999999</v>
      </c>
      <c r="G27" s="6">
        <v>2.4716050871604938</v>
      </c>
      <c r="H27" s="5">
        <v>85.289855072463766</v>
      </c>
      <c r="I27" s="5">
        <v>118.9863247863248</v>
      </c>
      <c r="J27" s="6">
        <v>2.339216516967356</v>
      </c>
      <c r="K27" s="6">
        <v>30.5</v>
      </c>
      <c r="L27" s="6">
        <v>4</v>
      </c>
      <c r="M27" s="6">
        <v>27.4</v>
      </c>
      <c r="N27" s="6">
        <v>17.100000000000001</v>
      </c>
      <c r="O27" s="6">
        <v>83</v>
      </c>
      <c r="P27" s="6">
        <v>6</v>
      </c>
    </row>
    <row r="28" spans="1:16">
      <c r="A28" s="8" t="s">
        <v>8</v>
      </c>
      <c r="B28" s="9">
        <v>151.13999999999999</v>
      </c>
      <c r="C28" s="9">
        <v>53.08</v>
      </c>
      <c r="D28" s="9">
        <v>0.75</v>
      </c>
      <c r="E28" s="9">
        <v>3.8</v>
      </c>
      <c r="F28" s="9">
        <v>0.38</v>
      </c>
      <c r="G28" s="10">
        <v>0.66</v>
      </c>
      <c r="H28" s="10">
        <v>23.14</v>
      </c>
      <c r="I28" s="10">
        <v>34.869999999999997</v>
      </c>
      <c r="J28" s="10">
        <v>0.55000000000000004</v>
      </c>
      <c r="K28" s="11"/>
      <c r="L28" s="11"/>
      <c r="M28" s="11"/>
      <c r="N28" s="11"/>
      <c r="O28" s="11"/>
      <c r="P28" s="11"/>
    </row>
    <row r="29" spans="1:16">
      <c r="A29" s="8" t="s">
        <v>9</v>
      </c>
      <c r="B29" s="9">
        <v>14.65</v>
      </c>
      <c r="C29" s="9">
        <v>14.6</v>
      </c>
      <c r="D29" s="9">
        <v>1.27</v>
      </c>
      <c r="E29" s="9">
        <v>12.94</v>
      </c>
      <c r="F29" s="9">
        <v>11.39</v>
      </c>
      <c r="G29" s="10">
        <v>14.43</v>
      </c>
      <c r="H29" s="10">
        <v>17.670000000000002</v>
      </c>
      <c r="I29" s="10">
        <v>25.5</v>
      </c>
      <c r="J29" s="10">
        <v>18.36</v>
      </c>
      <c r="K29" s="11"/>
      <c r="L29" s="11"/>
      <c r="M29" s="11"/>
      <c r="N29" s="11"/>
      <c r="O29" s="11"/>
      <c r="P29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80"/>
  <sheetViews>
    <sheetView topLeftCell="D1" zoomScale="60" zoomScaleNormal="60" workbookViewId="0">
      <selection activeCell="M37" sqref="M37"/>
    </sheetView>
  </sheetViews>
  <sheetFormatPr defaultRowHeight="12.75"/>
  <cols>
    <col min="1" max="1" width="20.42578125" style="14" bestFit="1" customWidth="1"/>
    <col min="2" max="2" width="18.7109375" style="14" bestFit="1" customWidth="1"/>
    <col min="3" max="3" width="14.42578125" style="14" customWidth="1"/>
    <col min="4" max="5" width="11" style="14" customWidth="1"/>
    <col min="6" max="6" width="15" style="14" customWidth="1"/>
    <col min="7" max="7" width="11" style="14" customWidth="1"/>
    <col min="8" max="8" width="12.7109375" style="14" customWidth="1"/>
    <col min="9" max="9" width="12.85546875" style="14" customWidth="1"/>
    <col min="10" max="10" width="15" style="14" bestFit="1" customWidth="1"/>
    <col min="11" max="11" width="12.28515625" style="14" bestFit="1" customWidth="1"/>
    <col min="12" max="14" width="9.140625" style="14"/>
    <col min="15" max="15" width="15.28515625" style="14" customWidth="1"/>
    <col min="16" max="16" width="9.28515625" style="14" bestFit="1" customWidth="1"/>
    <col min="17" max="18" width="9.140625" style="14"/>
    <col min="19" max="19" width="18" style="14" bestFit="1" customWidth="1"/>
    <col min="20" max="20" width="14.7109375" style="14" bestFit="1" customWidth="1"/>
    <col min="21" max="237" width="9.140625" style="14"/>
    <col min="238" max="238" width="15.42578125" style="14" customWidth="1"/>
    <col min="239" max="239" width="14.42578125" style="14" customWidth="1"/>
    <col min="240" max="241" width="11" style="14" customWidth="1"/>
    <col min="242" max="242" width="15" style="14" customWidth="1"/>
    <col min="243" max="243" width="11" style="14" customWidth="1"/>
    <col min="244" max="244" width="12.7109375" style="14" customWidth="1"/>
    <col min="245" max="245" width="12.85546875" style="14" customWidth="1"/>
    <col min="246" max="246" width="13.42578125" style="14" customWidth="1"/>
    <col min="247" max="250" width="9.140625" style="14"/>
    <col min="251" max="251" width="15.28515625" style="14" customWidth="1"/>
    <col min="252" max="252" width="9.28515625" style="14" bestFit="1" customWidth="1"/>
    <col min="253" max="253" width="9.140625" style="14"/>
    <col min="254" max="254" width="12.7109375" style="14" customWidth="1"/>
    <col min="255" max="493" width="9.140625" style="14"/>
    <col min="494" max="494" width="15.42578125" style="14" customWidth="1"/>
    <col min="495" max="495" width="14.42578125" style="14" customWidth="1"/>
    <col min="496" max="497" width="11" style="14" customWidth="1"/>
    <col min="498" max="498" width="15" style="14" customWidth="1"/>
    <col min="499" max="499" width="11" style="14" customWidth="1"/>
    <col min="500" max="500" width="12.7109375" style="14" customWidth="1"/>
    <col min="501" max="501" width="12.85546875" style="14" customWidth="1"/>
    <col min="502" max="502" width="13.42578125" style="14" customWidth="1"/>
    <col min="503" max="506" width="9.140625" style="14"/>
    <col min="507" max="507" width="15.28515625" style="14" customWidth="1"/>
    <col min="508" max="508" width="9.28515625" style="14" bestFit="1" customWidth="1"/>
    <col min="509" max="509" width="9.140625" style="14"/>
    <col min="510" max="510" width="12.7109375" style="14" customWidth="1"/>
    <col min="511" max="749" width="9.140625" style="14"/>
    <col min="750" max="750" width="15.42578125" style="14" customWidth="1"/>
    <col min="751" max="751" width="14.42578125" style="14" customWidth="1"/>
    <col min="752" max="753" width="11" style="14" customWidth="1"/>
    <col min="754" max="754" width="15" style="14" customWidth="1"/>
    <col min="755" max="755" width="11" style="14" customWidth="1"/>
    <col min="756" max="756" width="12.7109375" style="14" customWidth="1"/>
    <col min="757" max="757" width="12.85546875" style="14" customWidth="1"/>
    <col min="758" max="758" width="13.42578125" style="14" customWidth="1"/>
    <col min="759" max="762" width="9.140625" style="14"/>
    <col min="763" max="763" width="15.28515625" style="14" customWidth="1"/>
    <col min="764" max="764" width="9.28515625" style="14" bestFit="1" customWidth="1"/>
    <col min="765" max="765" width="9.140625" style="14"/>
    <col min="766" max="766" width="12.7109375" style="14" customWidth="1"/>
    <col min="767" max="1005" width="9.140625" style="14"/>
    <col min="1006" max="1006" width="15.42578125" style="14" customWidth="1"/>
    <col min="1007" max="1007" width="14.42578125" style="14" customWidth="1"/>
    <col min="1008" max="1009" width="11" style="14" customWidth="1"/>
    <col min="1010" max="1010" width="15" style="14" customWidth="1"/>
    <col min="1011" max="1011" width="11" style="14" customWidth="1"/>
    <col min="1012" max="1012" width="12.7109375" style="14" customWidth="1"/>
    <col min="1013" max="1013" width="12.85546875" style="14" customWidth="1"/>
    <col min="1014" max="1014" width="13.42578125" style="14" customWidth="1"/>
    <col min="1015" max="1018" width="9.140625" style="14"/>
    <col min="1019" max="1019" width="15.28515625" style="14" customWidth="1"/>
    <col min="1020" max="1020" width="9.28515625" style="14" bestFit="1" customWidth="1"/>
    <col min="1021" max="1021" width="9.140625" style="14"/>
    <col min="1022" max="1022" width="12.7109375" style="14" customWidth="1"/>
    <col min="1023" max="1261" width="9.140625" style="14"/>
    <col min="1262" max="1262" width="15.42578125" style="14" customWidth="1"/>
    <col min="1263" max="1263" width="14.42578125" style="14" customWidth="1"/>
    <col min="1264" max="1265" width="11" style="14" customWidth="1"/>
    <col min="1266" max="1266" width="15" style="14" customWidth="1"/>
    <col min="1267" max="1267" width="11" style="14" customWidth="1"/>
    <col min="1268" max="1268" width="12.7109375" style="14" customWidth="1"/>
    <col min="1269" max="1269" width="12.85546875" style="14" customWidth="1"/>
    <col min="1270" max="1270" width="13.42578125" style="14" customWidth="1"/>
    <col min="1271" max="1274" width="9.140625" style="14"/>
    <col min="1275" max="1275" width="15.28515625" style="14" customWidth="1"/>
    <col min="1276" max="1276" width="9.28515625" style="14" bestFit="1" customWidth="1"/>
    <col min="1277" max="1277" width="9.140625" style="14"/>
    <col min="1278" max="1278" width="12.7109375" style="14" customWidth="1"/>
    <col min="1279" max="1517" width="9.140625" style="14"/>
    <col min="1518" max="1518" width="15.42578125" style="14" customWidth="1"/>
    <col min="1519" max="1519" width="14.42578125" style="14" customWidth="1"/>
    <col min="1520" max="1521" width="11" style="14" customWidth="1"/>
    <col min="1522" max="1522" width="15" style="14" customWidth="1"/>
    <col min="1523" max="1523" width="11" style="14" customWidth="1"/>
    <col min="1524" max="1524" width="12.7109375" style="14" customWidth="1"/>
    <col min="1525" max="1525" width="12.85546875" style="14" customWidth="1"/>
    <col min="1526" max="1526" width="13.42578125" style="14" customWidth="1"/>
    <col min="1527" max="1530" width="9.140625" style="14"/>
    <col min="1531" max="1531" width="15.28515625" style="14" customWidth="1"/>
    <col min="1532" max="1532" width="9.28515625" style="14" bestFit="1" customWidth="1"/>
    <col min="1533" max="1533" width="9.140625" style="14"/>
    <col min="1534" max="1534" width="12.7109375" style="14" customWidth="1"/>
    <col min="1535" max="1773" width="9.140625" style="14"/>
    <col min="1774" max="1774" width="15.42578125" style="14" customWidth="1"/>
    <col min="1775" max="1775" width="14.42578125" style="14" customWidth="1"/>
    <col min="1776" max="1777" width="11" style="14" customWidth="1"/>
    <col min="1778" max="1778" width="15" style="14" customWidth="1"/>
    <col min="1779" max="1779" width="11" style="14" customWidth="1"/>
    <col min="1780" max="1780" width="12.7109375" style="14" customWidth="1"/>
    <col min="1781" max="1781" width="12.85546875" style="14" customWidth="1"/>
    <col min="1782" max="1782" width="13.42578125" style="14" customWidth="1"/>
    <col min="1783" max="1786" width="9.140625" style="14"/>
    <col min="1787" max="1787" width="15.28515625" style="14" customWidth="1"/>
    <col min="1788" max="1788" width="9.28515625" style="14" bestFit="1" customWidth="1"/>
    <col min="1789" max="1789" width="9.140625" style="14"/>
    <col min="1790" max="1790" width="12.7109375" style="14" customWidth="1"/>
    <col min="1791" max="2029" width="9.140625" style="14"/>
    <col min="2030" max="2030" width="15.42578125" style="14" customWidth="1"/>
    <col min="2031" max="2031" width="14.42578125" style="14" customWidth="1"/>
    <col min="2032" max="2033" width="11" style="14" customWidth="1"/>
    <col min="2034" max="2034" width="15" style="14" customWidth="1"/>
    <col min="2035" max="2035" width="11" style="14" customWidth="1"/>
    <col min="2036" max="2036" width="12.7109375" style="14" customWidth="1"/>
    <col min="2037" max="2037" width="12.85546875" style="14" customWidth="1"/>
    <col min="2038" max="2038" width="13.42578125" style="14" customWidth="1"/>
    <col min="2039" max="2042" width="9.140625" style="14"/>
    <col min="2043" max="2043" width="15.28515625" style="14" customWidth="1"/>
    <col min="2044" max="2044" width="9.28515625" style="14" bestFit="1" customWidth="1"/>
    <col min="2045" max="2045" width="9.140625" style="14"/>
    <col min="2046" max="2046" width="12.7109375" style="14" customWidth="1"/>
    <col min="2047" max="2285" width="9.140625" style="14"/>
    <col min="2286" max="2286" width="15.42578125" style="14" customWidth="1"/>
    <col min="2287" max="2287" width="14.42578125" style="14" customWidth="1"/>
    <col min="2288" max="2289" width="11" style="14" customWidth="1"/>
    <col min="2290" max="2290" width="15" style="14" customWidth="1"/>
    <col min="2291" max="2291" width="11" style="14" customWidth="1"/>
    <col min="2292" max="2292" width="12.7109375" style="14" customWidth="1"/>
    <col min="2293" max="2293" width="12.85546875" style="14" customWidth="1"/>
    <col min="2294" max="2294" width="13.42578125" style="14" customWidth="1"/>
    <col min="2295" max="2298" width="9.140625" style="14"/>
    <col min="2299" max="2299" width="15.28515625" style="14" customWidth="1"/>
    <col min="2300" max="2300" width="9.28515625" style="14" bestFit="1" customWidth="1"/>
    <col min="2301" max="2301" width="9.140625" style="14"/>
    <col min="2302" max="2302" width="12.7109375" style="14" customWidth="1"/>
    <col min="2303" max="2541" width="9.140625" style="14"/>
    <col min="2542" max="2542" width="15.42578125" style="14" customWidth="1"/>
    <col min="2543" max="2543" width="14.42578125" style="14" customWidth="1"/>
    <col min="2544" max="2545" width="11" style="14" customWidth="1"/>
    <col min="2546" max="2546" width="15" style="14" customWidth="1"/>
    <col min="2547" max="2547" width="11" style="14" customWidth="1"/>
    <col min="2548" max="2548" width="12.7109375" style="14" customWidth="1"/>
    <col min="2549" max="2549" width="12.85546875" style="14" customWidth="1"/>
    <col min="2550" max="2550" width="13.42578125" style="14" customWidth="1"/>
    <col min="2551" max="2554" width="9.140625" style="14"/>
    <col min="2555" max="2555" width="15.28515625" style="14" customWidth="1"/>
    <col min="2556" max="2556" width="9.28515625" style="14" bestFit="1" customWidth="1"/>
    <col min="2557" max="2557" width="9.140625" style="14"/>
    <col min="2558" max="2558" width="12.7109375" style="14" customWidth="1"/>
    <col min="2559" max="2797" width="9.140625" style="14"/>
    <col min="2798" max="2798" width="15.42578125" style="14" customWidth="1"/>
    <col min="2799" max="2799" width="14.42578125" style="14" customWidth="1"/>
    <col min="2800" max="2801" width="11" style="14" customWidth="1"/>
    <col min="2802" max="2802" width="15" style="14" customWidth="1"/>
    <col min="2803" max="2803" width="11" style="14" customWidth="1"/>
    <col min="2804" max="2804" width="12.7109375" style="14" customWidth="1"/>
    <col min="2805" max="2805" width="12.85546875" style="14" customWidth="1"/>
    <col min="2806" max="2806" width="13.42578125" style="14" customWidth="1"/>
    <col min="2807" max="2810" width="9.140625" style="14"/>
    <col min="2811" max="2811" width="15.28515625" style="14" customWidth="1"/>
    <col min="2812" max="2812" width="9.28515625" style="14" bestFit="1" customWidth="1"/>
    <col min="2813" max="2813" width="9.140625" style="14"/>
    <col min="2814" max="2814" width="12.7109375" style="14" customWidth="1"/>
    <col min="2815" max="3053" width="9.140625" style="14"/>
    <col min="3054" max="3054" width="15.42578125" style="14" customWidth="1"/>
    <col min="3055" max="3055" width="14.42578125" style="14" customWidth="1"/>
    <col min="3056" max="3057" width="11" style="14" customWidth="1"/>
    <col min="3058" max="3058" width="15" style="14" customWidth="1"/>
    <col min="3059" max="3059" width="11" style="14" customWidth="1"/>
    <col min="3060" max="3060" width="12.7109375" style="14" customWidth="1"/>
    <col min="3061" max="3061" width="12.85546875" style="14" customWidth="1"/>
    <col min="3062" max="3062" width="13.42578125" style="14" customWidth="1"/>
    <col min="3063" max="3066" width="9.140625" style="14"/>
    <col min="3067" max="3067" width="15.28515625" style="14" customWidth="1"/>
    <col min="3068" max="3068" width="9.28515625" style="14" bestFit="1" customWidth="1"/>
    <col min="3069" max="3069" width="9.140625" style="14"/>
    <col min="3070" max="3070" width="12.7109375" style="14" customWidth="1"/>
    <col min="3071" max="3309" width="9.140625" style="14"/>
    <col min="3310" max="3310" width="15.42578125" style="14" customWidth="1"/>
    <col min="3311" max="3311" width="14.42578125" style="14" customWidth="1"/>
    <col min="3312" max="3313" width="11" style="14" customWidth="1"/>
    <col min="3314" max="3314" width="15" style="14" customWidth="1"/>
    <col min="3315" max="3315" width="11" style="14" customWidth="1"/>
    <col min="3316" max="3316" width="12.7109375" style="14" customWidth="1"/>
    <col min="3317" max="3317" width="12.85546875" style="14" customWidth="1"/>
    <col min="3318" max="3318" width="13.42578125" style="14" customWidth="1"/>
    <col min="3319" max="3322" width="9.140625" style="14"/>
    <col min="3323" max="3323" width="15.28515625" style="14" customWidth="1"/>
    <col min="3324" max="3324" width="9.28515625" style="14" bestFit="1" customWidth="1"/>
    <col min="3325" max="3325" width="9.140625" style="14"/>
    <col min="3326" max="3326" width="12.7109375" style="14" customWidth="1"/>
    <col min="3327" max="3565" width="9.140625" style="14"/>
    <col min="3566" max="3566" width="15.42578125" style="14" customWidth="1"/>
    <col min="3567" max="3567" width="14.42578125" style="14" customWidth="1"/>
    <col min="3568" max="3569" width="11" style="14" customWidth="1"/>
    <col min="3570" max="3570" width="15" style="14" customWidth="1"/>
    <col min="3571" max="3571" width="11" style="14" customWidth="1"/>
    <col min="3572" max="3572" width="12.7109375" style="14" customWidth="1"/>
    <col min="3573" max="3573" width="12.85546875" style="14" customWidth="1"/>
    <col min="3574" max="3574" width="13.42578125" style="14" customWidth="1"/>
    <col min="3575" max="3578" width="9.140625" style="14"/>
    <col min="3579" max="3579" width="15.28515625" style="14" customWidth="1"/>
    <col min="3580" max="3580" width="9.28515625" style="14" bestFit="1" customWidth="1"/>
    <col min="3581" max="3581" width="9.140625" style="14"/>
    <col min="3582" max="3582" width="12.7109375" style="14" customWidth="1"/>
    <col min="3583" max="3821" width="9.140625" style="14"/>
    <col min="3822" max="3822" width="15.42578125" style="14" customWidth="1"/>
    <col min="3823" max="3823" width="14.42578125" style="14" customWidth="1"/>
    <col min="3824" max="3825" width="11" style="14" customWidth="1"/>
    <col min="3826" max="3826" width="15" style="14" customWidth="1"/>
    <col min="3827" max="3827" width="11" style="14" customWidth="1"/>
    <col min="3828" max="3828" width="12.7109375" style="14" customWidth="1"/>
    <col min="3829" max="3829" width="12.85546875" style="14" customWidth="1"/>
    <col min="3830" max="3830" width="13.42578125" style="14" customWidth="1"/>
    <col min="3831" max="3834" width="9.140625" style="14"/>
    <col min="3835" max="3835" width="15.28515625" style="14" customWidth="1"/>
    <col min="3836" max="3836" width="9.28515625" style="14" bestFit="1" customWidth="1"/>
    <col min="3837" max="3837" width="9.140625" style="14"/>
    <col min="3838" max="3838" width="12.7109375" style="14" customWidth="1"/>
    <col min="3839" max="4077" width="9.140625" style="14"/>
    <col min="4078" max="4078" width="15.42578125" style="14" customWidth="1"/>
    <col min="4079" max="4079" width="14.42578125" style="14" customWidth="1"/>
    <col min="4080" max="4081" width="11" style="14" customWidth="1"/>
    <col min="4082" max="4082" width="15" style="14" customWidth="1"/>
    <col min="4083" max="4083" width="11" style="14" customWidth="1"/>
    <col min="4084" max="4084" width="12.7109375" style="14" customWidth="1"/>
    <col min="4085" max="4085" width="12.85546875" style="14" customWidth="1"/>
    <col min="4086" max="4086" width="13.42578125" style="14" customWidth="1"/>
    <col min="4087" max="4090" width="9.140625" style="14"/>
    <col min="4091" max="4091" width="15.28515625" style="14" customWidth="1"/>
    <col min="4092" max="4092" width="9.28515625" style="14" bestFit="1" customWidth="1"/>
    <col min="4093" max="4093" width="9.140625" style="14"/>
    <col min="4094" max="4094" width="12.7109375" style="14" customWidth="1"/>
    <col min="4095" max="4333" width="9.140625" style="14"/>
    <col min="4334" max="4334" width="15.42578125" style="14" customWidth="1"/>
    <col min="4335" max="4335" width="14.42578125" style="14" customWidth="1"/>
    <col min="4336" max="4337" width="11" style="14" customWidth="1"/>
    <col min="4338" max="4338" width="15" style="14" customWidth="1"/>
    <col min="4339" max="4339" width="11" style="14" customWidth="1"/>
    <col min="4340" max="4340" width="12.7109375" style="14" customWidth="1"/>
    <col min="4341" max="4341" width="12.85546875" style="14" customWidth="1"/>
    <col min="4342" max="4342" width="13.42578125" style="14" customWidth="1"/>
    <col min="4343" max="4346" width="9.140625" style="14"/>
    <col min="4347" max="4347" width="15.28515625" style="14" customWidth="1"/>
    <col min="4348" max="4348" width="9.28515625" style="14" bestFit="1" customWidth="1"/>
    <col min="4349" max="4349" width="9.140625" style="14"/>
    <col min="4350" max="4350" width="12.7109375" style="14" customWidth="1"/>
    <col min="4351" max="4589" width="9.140625" style="14"/>
    <col min="4590" max="4590" width="15.42578125" style="14" customWidth="1"/>
    <col min="4591" max="4591" width="14.42578125" style="14" customWidth="1"/>
    <col min="4592" max="4593" width="11" style="14" customWidth="1"/>
    <col min="4594" max="4594" width="15" style="14" customWidth="1"/>
    <col min="4595" max="4595" width="11" style="14" customWidth="1"/>
    <col min="4596" max="4596" width="12.7109375" style="14" customWidth="1"/>
    <col min="4597" max="4597" width="12.85546875" style="14" customWidth="1"/>
    <col min="4598" max="4598" width="13.42578125" style="14" customWidth="1"/>
    <col min="4599" max="4602" width="9.140625" style="14"/>
    <col min="4603" max="4603" width="15.28515625" style="14" customWidth="1"/>
    <col min="4604" max="4604" width="9.28515625" style="14" bestFit="1" customWidth="1"/>
    <col min="4605" max="4605" width="9.140625" style="14"/>
    <col min="4606" max="4606" width="12.7109375" style="14" customWidth="1"/>
    <col min="4607" max="4845" width="9.140625" style="14"/>
    <col min="4846" max="4846" width="15.42578125" style="14" customWidth="1"/>
    <col min="4847" max="4847" width="14.42578125" style="14" customWidth="1"/>
    <col min="4848" max="4849" width="11" style="14" customWidth="1"/>
    <col min="4850" max="4850" width="15" style="14" customWidth="1"/>
    <col min="4851" max="4851" width="11" style="14" customWidth="1"/>
    <col min="4852" max="4852" width="12.7109375" style="14" customWidth="1"/>
    <col min="4853" max="4853" width="12.85546875" style="14" customWidth="1"/>
    <col min="4854" max="4854" width="13.42578125" style="14" customWidth="1"/>
    <col min="4855" max="4858" width="9.140625" style="14"/>
    <col min="4859" max="4859" width="15.28515625" style="14" customWidth="1"/>
    <col min="4860" max="4860" width="9.28515625" style="14" bestFit="1" customWidth="1"/>
    <col min="4861" max="4861" width="9.140625" style="14"/>
    <col min="4862" max="4862" width="12.7109375" style="14" customWidth="1"/>
    <col min="4863" max="5101" width="9.140625" style="14"/>
    <col min="5102" max="5102" width="15.42578125" style="14" customWidth="1"/>
    <col min="5103" max="5103" width="14.42578125" style="14" customWidth="1"/>
    <col min="5104" max="5105" width="11" style="14" customWidth="1"/>
    <col min="5106" max="5106" width="15" style="14" customWidth="1"/>
    <col min="5107" max="5107" width="11" style="14" customWidth="1"/>
    <col min="5108" max="5108" width="12.7109375" style="14" customWidth="1"/>
    <col min="5109" max="5109" width="12.85546875" style="14" customWidth="1"/>
    <col min="5110" max="5110" width="13.42578125" style="14" customWidth="1"/>
    <col min="5111" max="5114" width="9.140625" style="14"/>
    <col min="5115" max="5115" width="15.28515625" style="14" customWidth="1"/>
    <col min="5116" max="5116" width="9.28515625" style="14" bestFit="1" customWidth="1"/>
    <col min="5117" max="5117" width="9.140625" style="14"/>
    <col min="5118" max="5118" width="12.7109375" style="14" customWidth="1"/>
    <col min="5119" max="5357" width="9.140625" style="14"/>
    <col min="5358" max="5358" width="15.42578125" style="14" customWidth="1"/>
    <col min="5359" max="5359" width="14.42578125" style="14" customWidth="1"/>
    <col min="5360" max="5361" width="11" style="14" customWidth="1"/>
    <col min="5362" max="5362" width="15" style="14" customWidth="1"/>
    <col min="5363" max="5363" width="11" style="14" customWidth="1"/>
    <col min="5364" max="5364" width="12.7109375" style="14" customWidth="1"/>
    <col min="5365" max="5365" width="12.85546875" style="14" customWidth="1"/>
    <col min="5366" max="5366" width="13.42578125" style="14" customWidth="1"/>
    <col min="5367" max="5370" width="9.140625" style="14"/>
    <col min="5371" max="5371" width="15.28515625" style="14" customWidth="1"/>
    <col min="5372" max="5372" width="9.28515625" style="14" bestFit="1" customWidth="1"/>
    <col min="5373" max="5373" width="9.140625" style="14"/>
    <col min="5374" max="5374" width="12.7109375" style="14" customWidth="1"/>
    <col min="5375" max="5613" width="9.140625" style="14"/>
    <col min="5614" max="5614" width="15.42578125" style="14" customWidth="1"/>
    <col min="5615" max="5615" width="14.42578125" style="14" customWidth="1"/>
    <col min="5616" max="5617" width="11" style="14" customWidth="1"/>
    <col min="5618" max="5618" width="15" style="14" customWidth="1"/>
    <col min="5619" max="5619" width="11" style="14" customWidth="1"/>
    <col min="5620" max="5620" width="12.7109375" style="14" customWidth="1"/>
    <col min="5621" max="5621" width="12.85546875" style="14" customWidth="1"/>
    <col min="5622" max="5622" width="13.42578125" style="14" customWidth="1"/>
    <col min="5623" max="5626" width="9.140625" style="14"/>
    <col min="5627" max="5627" width="15.28515625" style="14" customWidth="1"/>
    <col min="5628" max="5628" width="9.28515625" style="14" bestFit="1" customWidth="1"/>
    <col min="5629" max="5629" width="9.140625" style="14"/>
    <col min="5630" max="5630" width="12.7109375" style="14" customWidth="1"/>
    <col min="5631" max="5869" width="9.140625" style="14"/>
    <col min="5870" max="5870" width="15.42578125" style="14" customWidth="1"/>
    <col min="5871" max="5871" width="14.42578125" style="14" customWidth="1"/>
    <col min="5872" max="5873" width="11" style="14" customWidth="1"/>
    <col min="5874" max="5874" width="15" style="14" customWidth="1"/>
    <col min="5875" max="5875" width="11" style="14" customWidth="1"/>
    <col min="5876" max="5876" width="12.7109375" style="14" customWidth="1"/>
    <col min="5877" max="5877" width="12.85546875" style="14" customWidth="1"/>
    <col min="5878" max="5878" width="13.42578125" style="14" customWidth="1"/>
    <col min="5879" max="5882" width="9.140625" style="14"/>
    <col min="5883" max="5883" width="15.28515625" style="14" customWidth="1"/>
    <col min="5884" max="5884" width="9.28515625" style="14" bestFit="1" customWidth="1"/>
    <col min="5885" max="5885" width="9.140625" style="14"/>
    <col min="5886" max="5886" width="12.7109375" style="14" customWidth="1"/>
    <col min="5887" max="6125" width="9.140625" style="14"/>
    <col min="6126" max="6126" width="15.42578125" style="14" customWidth="1"/>
    <col min="6127" max="6127" width="14.42578125" style="14" customWidth="1"/>
    <col min="6128" max="6129" width="11" style="14" customWidth="1"/>
    <col min="6130" max="6130" width="15" style="14" customWidth="1"/>
    <col min="6131" max="6131" width="11" style="14" customWidth="1"/>
    <col min="6132" max="6132" width="12.7109375" style="14" customWidth="1"/>
    <col min="6133" max="6133" width="12.85546875" style="14" customWidth="1"/>
    <col min="6134" max="6134" width="13.42578125" style="14" customWidth="1"/>
    <col min="6135" max="6138" width="9.140625" style="14"/>
    <col min="6139" max="6139" width="15.28515625" style="14" customWidth="1"/>
    <col min="6140" max="6140" width="9.28515625" style="14" bestFit="1" customWidth="1"/>
    <col min="6141" max="6141" width="9.140625" style="14"/>
    <col min="6142" max="6142" width="12.7109375" style="14" customWidth="1"/>
    <col min="6143" max="6381" width="9.140625" style="14"/>
    <col min="6382" max="6382" width="15.42578125" style="14" customWidth="1"/>
    <col min="6383" max="6383" width="14.42578125" style="14" customWidth="1"/>
    <col min="6384" max="6385" width="11" style="14" customWidth="1"/>
    <col min="6386" max="6386" width="15" style="14" customWidth="1"/>
    <col min="6387" max="6387" width="11" style="14" customWidth="1"/>
    <col min="6388" max="6388" width="12.7109375" style="14" customWidth="1"/>
    <col min="6389" max="6389" width="12.85546875" style="14" customWidth="1"/>
    <col min="6390" max="6390" width="13.42578125" style="14" customWidth="1"/>
    <col min="6391" max="6394" width="9.140625" style="14"/>
    <col min="6395" max="6395" width="15.28515625" style="14" customWidth="1"/>
    <col min="6396" max="6396" width="9.28515625" style="14" bestFit="1" customWidth="1"/>
    <col min="6397" max="6397" width="9.140625" style="14"/>
    <col min="6398" max="6398" width="12.7109375" style="14" customWidth="1"/>
    <col min="6399" max="6637" width="9.140625" style="14"/>
    <col min="6638" max="6638" width="15.42578125" style="14" customWidth="1"/>
    <col min="6639" max="6639" width="14.42578125" style="14" customWidth="1"/>
    <col min="6640" max="6641" width="11" style="14" customWidth="1"/>
    <col min="6642" max="6642" width="15" style="14" customWidth="1"/>
    <col min="6643" max="6643" width="11" style="14" customWidth="1"/>
    <col min="6644" max="6644" width="12.7109375" style="14" customWidth="1"/>
    <col min="6645" max="6645" width="12.85546875" style="14" customWidth="1"/>
    <col min="6646" max="6646" width="13.42578125" style="14" customWidth="1"/>
    <col min="6647" max="6650" width="9.140625" style="14"/>
    <col min="6651" max="6651" width="15.28515625" style="14" customWidth="1"/>
    <col min="6652" max="6652" width="9.28515625" style="14" bestFit="1" customWidth="1"/>
    <col min="6653" max="6653" width="9.140625" style="14"/>
    <col min="6654" max="6654" width="12.7109375" style="14" customWidth="1"/>
    <col min="6655" max="6893" width="9.140625" style="14"/>
    <col min="6894" max="6894" width="15.42578125" style="14" customWidth="1"/>
    <col min="6895" max="6895" width="14.42578125" style="14" customWidth="1"/>
    <col min="6896" max="6897" width="11" style="14" customWidth="1"/>
    <col min="6898" max="6898" width="15" style="14" customWidth="1"/>
    <col min="6899" max="6899" width="11" style="14" customWidth="1"/>
    <col min="6900" max="6900" width="12.7109375" style="14" customWidth="1"/>
    <col min="6901" max="6901" width="12.85546875" style="14" customWidth="1"/>
    <col min="6902" max="6902" width="13.42578125" style="14" customWidth="1"/>
    <col min="6903" max="6906" width="9.140625" style="14"/>
    <col min="6907" max="6907" width="15.28515625" style="14" customWidth="1"/>
    <col min="6908" max="6908" width="9.28515625" style="14" bestFit="1" customWidth="1"/>
    <col min="6909" max="6909" width="9.140625" style="14"/>
    <col min="6910" max="6910" width="12.7109375" style="14" customWidth="1"/>
    <col min="6911" max="7149" width="9.140625" style="14"/>
    <col min="7150" max="7150" width="15.42578125" style="14" customWidth="1"/>
    <col min="7151" max="7151" width="14.42578125" style="14" customWidth="1"/>
    <col min="7152" max="7153" width="11" style="14" customWidth="1"/>
    <col min="7154" max="7154" width="15" style="14" customWidth="1"/>
    <col min="7155" max="7155" width="11" style="14" customWidth="1"/>
    <col min="7156" max="7156" width="12.7109375" style="14" customWidth="1"/>
    <col min="7157" max="7157" width="12.85546875" style="14" customWidth="1"/>
    <col min="7158" max="7158" width="13.42578125" style="14" customWidth="1"/>
    <col min="7159" max="7162" width="9.140625" style="14"/>
    <col min="7163" max="7163" width="15.28515625" style="14" customWidth="1"/>
    <col min="7164" max="7164" width="9.28515625" style="14" bestFit="1" customWidth="1"/>
    <col min="7165" max="7165" width="9.140625" style="14"/>
    <col min="7166" max="7166" width="12.7109375" style="14" customWidth="1"/>
    <col min="7167" max="7405" width="9.140625" style="14"/>
    <col min="7406" max="7406" width="15.42578125" style="14" customWidth="1"/>
    <col min="7407" max="7407" width="14.42578125" style="14" customWidth="1"/>
    <col min="7408" max="7409" width="11" style="14" customWidth="1"/>
    <col min="7410" max="7410" width="15" style="14" customWidth="1"/>
    <col min="7411" max="7411" width="11" style="14" customWidth="1"/>
    <col min="7412" max="7412" width="12.7109375" style="14" customWidth="1"/>
    <col min="7413" max="7413" width="12.85546875" style="14" customWidth="1"/>
    <col min="7414" max="7414" width="13.42578125" style="14" customWidth="1"/>
    <col min="7415" max="7418" width="9.140625" style="14"/>
    <col min="7419" max="7419" width="15.28515625" style="14" customWidth="1"/>
    <col min="7420" max="7420" width="9.28515625" style="14" bestFit="1" customWidth="1"/>
    <col min="7421" max="7421" width="9.140625" style="14"/>
    <col min="7422" max="7422" width="12.7109375" style="14" customWidth="1"/>
    <col min="7423" max="7661" width="9.140625" style="14"/>
    <col min="7662" max="7662" width="15.42578125" style="14" customWidth="1"/>
    <col min="7663" max="7663" width="14.42578125" style="14" customWidth="1"/>
    <col min="7664" max="7665" width="11" style="14" customWidth="1"/>
    <col min="7666" max="7666" width="15" style="14" customWidth="1"/>
    <col min="7667" max="7667" width="11" style="14" customWidth="1"/>
    <col min="7668" max="7668" width="12.7109375" style="14" customWidth="1"/>
    <col min="7669" max="7669" width="12.85546875" style="14" customWidth="1"/>
    <col min="7670" max="7670" width="13.42578125" style="14" customWidth="1"/>
    <col min="7671" max="7674" width="9.140625" style="14"/>
    <col min="7675" max="7675" width="15.28515625" style="14" customWidth="1"/>
    <col min="7676" max="7676" width="9.28515625" style="14" bestFit="1" customWidth="1"/>
    <col min="7677" max="7677" width="9.140625" style="14"/>
    <col min="7678" max="7678" width="12.7109375" style="14" customWidth="1"/>
    <col min="7679" max="7917" width="9.140625" style="14"/>
    <col min="7918" max="7918" width="15.42578125" style="14" customWidth="1"/>
    <col min="7919" max="7919" width="14.42578125" style="14" customWidth="1"/>
    <col min="7920" max="7921" width="11" style="14" customWidth="1"/>
    <col min="7922" max="7922" width="15" style="14" customWidth="1"/>
    <col min="7923" max="7923" width="11" style="14" customWidth="1"/>
    <col min="7924" max="7924" width="12.7109375" style="14" customWidth="1"/>
    <col min="7925" max="7925" width="12.85546875" style="14" customWidth="1"/>
    <col min="7926" max="7926" width="13.42578125" style="14" customWidth="1"/>
    <col min="7927" max="7930" width="9.140625" style="14"/>
    <col min="7931" max="7931" width="15.28515625" style="14" customWidth="1"/>
    <col min="7932" max="7932" width="9.28515625" style="14" bestFit="1" customWidth="1"/>
    <col min="7933" max="7933" width="9.140625" style="14"/>
    <col min="7934" max="7934" width="12.7109375" style="14" customWidth="1"/>
    <col min="7935" max="8173" width="9.140625" style="14"/>
    <col min="8174" max="8174" width="15.42578125" style="14" customWidth="1"/>
    <col min="8175" max="8175" width="14.42578125" style="14" customWidth="1"/>
    <col min="8176" max="8177" width="11" style="14" customWidth="1"/>
    <col min="8178" max="8178" width="15" style="14" customWidth="1"/>
    <col min="8179" max="8179" width="11" style="14" customWidth="1"/>
    <col min="8180" max="8180" width="12.7109375" style="14" customWidth="1"/>
    <col min="8181" max="8181" width="12.85546875" style="14" customWidth="1"/>
    <col min="8182" max="8182" width="13.42578125" style="14" customWidth="1"/>
    <col min="8183" max="8186" width="9.140625" style="14"/>
    <col min="8187" max="8187" width="15.28515625" style="14" customWidth="1"/>
    <col min="8188" max="8188" width="9.28515625" style="14" bestFit="1" customWidth="1"/>
    <col min="8189" max="8189" width="9.140625" style="14"/>
    <col min="8190" max="8190" width="12.7109375" style="14" customWidth="1"/>
    <col min="8191" max="8429" width="9.140625" style="14"/>
    <col min="8430" max="8430" width="15.42578125" style="14" customWidth="1"/>
    <col min="8431" max="8431" width="14.42578125" style="14" customWidth="1"/>
    <col min="8432" max="8433" width="11" style="14" customWidth="1"/>
    <col min="8434" max="8434" width="15" style="14" customWidth="1"/>
    <col min="8435" max="8435" width="11" style="14" customWidth="1"/>
    <col min="8436" max="8436" width="12.7109375" style="14" customWidth="1"/>
    <col min="8437" max="8437" width="12.85546875" style="14" customWidth="1"/>
    <col min="8438" max="8438" width="13.42578125" style="14" customWidth="1"/>
    <col min="8439" max="8442" width="9.140625" style="14"/>
    <col min="8443" max="8443" width="15.28515625" style="14" customWidth="1"/>
    <col min="8444" max="8444" width="9.28515625" style="14" bestFit="1" customWidth="1"/>
    <col min="8445" max="8445" width="9.140625" style="14"/>
    <col min="8446" max="8446" width="12.7109375" style="14" customWidth="1"/>
    <col min="8447" max="8685" width="9.140625" style="14"/>
    <col min="8686" max="8686" width="15.42578125" style="14" customWidth="1"/>
    <col min="8687" max="8687" width="14.42578125" style="14" customWidth="1"/>
    <col min="8688" max="8689" width="11" style="14" customWidth="1"/>
    <col min="8690" max="8690" width="15" style="14" customWidth="1"/>
    <col min="8691" max="8691" width="11" style="14" customWidth="1"/>
    <col min="8692" max="8692" width="12.7109375" style="14" customWidth="1"/>
    <col min="8693" max="8693" width="12.85546875" style="14" customWidth="1"/>
    <col min="8694" max="8694" width="13.42578125" style="14" customWidth="1"/>
    <col min="8695" max="8698" width="9.140625" style="14"/>
    <col min="8699" max="8699" width="15.28515625" style="14" customWidth="1"/>
    <col min="8700" max="8700" width="9.28515625" style="14" bestFit="1" customWidth="1"/>
    <col min="8701" max="8701" width="9.140625" style="14"/>
    <col min="8702" max="8702" width="12.7109375" style="14" customWidth="1"/>
    <col min="8703" max="8941" width="9.140625" style="14"/>
    <col min="8942" max="8942" width="15.42578125" style="14" customWidth="1"/>
    <col min="8943" max="8943" width="14.42578125" style="14" customWidth="1"/>
    <col min="8944" max="8945" width="11" style="14" customWidth="1"/>
    <col min="8946" max="8946" width="15" style="14" customWidth="1"/>
    <col min="8947" max="8947" width="11" style="14" customWidth="1"/>
    <col min="8948" max="8948" width="12.7109375" style="14" customWidth="1"/>
    <col min="8949" max="8949" width="12.85546875" style="14" customWidth="1"/>
    <col min="8950" max="8950" width="13.42578125" style="14" customWidth="1"/>
    <col min="8951" max="8954" width="9.140625" style="14"/>
    <col min="8955" max="8955" width="15.28515625" style="14" customWidth="1"/>
    <col min="8956" max="8956" width="9.28515625" style="14" bestFit="1" customWidth="1"/>
    <col min="8957" max="8957" width="9.140625" style="14"/>
    <col min="8958" max="8958" width="12.7109375" style="14" customWidth="1"/>
    <col min="8959" max="9197" width="9.140625" style="14"/>
    <col min="9198" max="9198" width="15.42578125" style="14" customWidth="1"/>
    <col min="9199" max="9199" width="14.42578125" style="14" customWidth="1"/>
    <col min="9200" max="9201" width="11" style="14" customWidth="1"/>
    <col min="9202" max="9202" width="15" style="14" customWidth="1"/>
    <col min="9203" max="9203" width="11" style="14" customWidth="1"/>
    <col min="9204" max="9204" width="12.7109375" style="14" customWidth="1"/>
    <col min="9205" max="9205" width="12.85546875" style="14" customWidth="1"/>
    <col min="9206" max="9206" width="13.42578125" style="14" customWidth="1"/>
    <col min="9207" max="9210" width="9.140625" style="14"/>
    <col min="9211" max="9211" width="15.28515625" style="14" customWidth="1"/>
    <col min="9212" max="9212" width="9.28515625" style="14" bestFit="1" customWidth="1"/>
    <col min="9213" max="9213" width="9.140625" style="14"/>
    <col min="9214" max="9214" width="12.7109375" style="14" customWidth="1"/>
    <col min="9215" max="9453" width="9.140625" style="14"/>
    <col min="9454" max="9454" width="15.42578125" style="14" customWidth="1"/>
    <col min="9455" max="9455" width="14.42578125" style="14" customWidth="1"/>
    <col min="9456" max="9457" width="11" style="14" customWidth="1"/>
    <col min="9458" max="9458" width="15" style="14" customWidth="1"/>
    <col min="9459" max="9459" width="11" style="14" customWidth="1"/>
    <col min="9460" max="9460" width="12.7109375" style="14" customWidth="1"/>
    <col min="9461" max="9461" width="12.85546875" style="14" customWidth="1"/>
    <col min="9462" max="9462" width="13.42578125" style="14" customWidth="1"/>
    <col min="9463" max="9466" width="9.140625" style="14"/>
    <col min="9467" max="9467" width="15.28515625" style="14" customWidth="1"/>
    <col min="9468" max="9468" width="9.28515625" style="14" bestFit="1" customWidth="1"/>
    <col min="9469" max="9469" width="9.140625" style="14"/>
    <col min="9470" max="9470" width="12.7109375" style="14" customWidth="1"/>
    <col min="9471" max="9709" width="9.140625" style="14"/>
    <col min="9710" max="9710" width="15.42578125" style="14" customWidth="1"/>
    <col min="9711" max="9711" width="14.42578125" style="14" customWidth="1"/>
    <col min="9712" max="9713" width="11" style="14" customWidth="1"/>
    <col min="9714" max="9714" width="15" style="14" customWidth="1"/>
    <col min="9715" max="9715" width="11" style="14" customWidth="1"/>
    <col min="9716" max="9716" width="12.7109375" style="14" customWidth="1"/>
    <col min="9717" max="9717" width="12.85546875" style="14" customWidth="1"/>
    <col min="9718" max="9718" width="13.42578125" style="14" customWidth="1"/>
    <col min="9719" max="9722" width="9.140625" style="14"/>
    <col min="9723" max="9723" width="15.28515625" style="14" customWidth="1"/>
    <col min="9724" max="9724" width="9.28515625" style="14" bestFit="1" customWidth="1"/>
    <col min="9725" max="9725" width="9.140625" style="14"/>
    <col min="9726" max="9726" width="12.7109375" style="14" customWidth="1"/>
    <col min="9727" max="9965" width="9.140625" style="14"/>
    <col min="9966" max="9966" width="15.42578125" style="14" customWidth="1"/>
    <col min="9967" max="9967" width="14.42578125" style="14" customWidth="1"/>
    <col min="9968" max="9969" width="11" style="14" customWidth="1"/>
    <col min="9970" max="9970" width="15" style="14" customWidth="1"/>
    <col min="9971" max="9971" width="11" style="14" customWidth="1"/>
    <col min="9972" max="9972" width="12.7109375" style="14" customWidth="1"/>
    <col min="9973" max="9973" width="12.85546875" style="14" customWidth="1"/>
    <col min="9974" max="9974" width="13.42578125" style="14" customWidth="1"/>
    <col min="9975" max="9978" width="9.140625" style="14"/>
    <col min="9979" max="9979" width="15.28515625" style="14" customWidth="1"/>
    <col min="9980" max="9980" width="9.28515625" style="14" bestFit="1" customWidth="1"/>
    <col min="9981" max="9981" width="9.140625" style="14"/>
    <col min="9982" max="9982" width="12.7109375" style="14" customWidth="1"/>
    <col min="9983" max="10221" width="9.140625" style="14"/>
    <col min="10222" max="10222" width="15.42578125" style="14" customWidth="1"/>
    <col min="10223" max="10223" width="14.42578125" style="14" customWidth="1"/>
    <col min="10224" max="10225" width="11" style="14" customWidth="1"/>
    <col min="10226" max="10226" width="15" style="14" customWidth="1"/>
    <col min="10227" max="10227" width="11" style="14" customWidth="1"/>
    <col min="10228" max="10228" width="12.7109375" style="14" customWidth="1"/>
    <col min="10229" max="10229" width="12.85546875" style="14" customWidth="1"/>
    <col min="10230" max="10230" width="13.42578125" style="14" customWidth="1"/>
    <col min="10231" max="10234" width="9.140625" style="14"/>
    <col min="10235" max="10235" width="15.28515625" style="14" customWidth="1"/>
    <col min="10236" max="10236" width="9.28515625" style="14" bestFit="1" customWidth="1"/>
    <col min="10237" max="10237" width="9.140625" style="14"/>
    <col min="10238" max="10238" width="12.7109375" style="14" customWidth="1"/>
    <col min="10239" max="10477" width="9.140625" style="14"/>
    <col min="10478" max="10478" width="15.42578125" style="14" customWidth="1"/>
    <col min="10479" max="10479" width="14.42578125" style="14" customWidth="1"/>
    <col min="10480" max="10481" width="11" style="14" customWidth="1"/>
    <col min="10482" max="10482" width="15" style="14" customWidth="1"/>
    <col min="10483" max="10483" width="11" style="14" customWidth="1"/>
    <col min="10484" max="10484" width="12.7109375" style="14" customWidth="1"/>
    <col min="10485" max="10485" width="12.85546875" style="14" customWidth="1"/>
    <col min="10486" max="10486" width="13.42578125" style="14" customWidth="1"/>
    <col min="10487" max="10490" width="9.140625" style="14"/>
    <col min="10491" max="10491" width="15.28515625" style="14" customWidth="1"/>
    <col min="10492" max="10492" width="9.28515625" style="14" bestFit="1" customWidth="1"/>
    <col min="10493" max="10493" width="9.140625" style="14"/>
    <col min="10494" max="10494" width="12.7109375" style="14" customWidth="1"/>
    <col min="10495" max="10733" width="9.140625" style="14"/>
    <col min="10734" max="10734" width="15.42578125" style="14" customWidth="1"/>
    <col min="10735" max="10735" width="14.42578125" style="14" customWidth="1"/>
    <col min="10736" max="10737" width="11" style="14" customWidth="1"/>
    <col min="10738" max="10738" width="15" style="14" customWidth="1"/>
    <col min="10739" max="10739" width="11" style="14" customWidth="1"/>
    <col min="10740" max="10740" width="12.7109375" style="14" customWidth="1"/>
    <col min="10741" max="10741" width="12.85546875" style="14" customWidth="1"/>
    <col min="10742" max="10742" width="13.42578125" style="14" customWidth="1"/>
    <col min="10743" max="10746" width="9.140625" style="14"/>
    <col min="10747" max="10747" width="15.28515625" style="14" customWidth="1"/>
    <col min="10748" max="10748" width="9.28515625" style="14" bestFit="1" customWidth="1"/>
    <col min="10749" max="10749" width="9.140625" style="14"/>
    <col min="10750" max="10750" width="12.7109375" style="14" customWidth="1"/>
    <col min="10751" max="10989" width="9.140625" style="14"/>
    <col min="10990" max="10990" width="15.42578125" style="14" customWidth="1"/>
    <col min="10991" max="10991" width="14.42578125" style="14" customWidth="1"/>
    <col min="10992" max="10993" width="11" style="14" customWidth="1"/>
    <col min="10994" max="10994" width="15" style="14" customWidth="1"/>
    <col min="10995" max="10995" width="11" style="14" customWidth="1"/>
    <col min="10996" max="10996" width="12.7109375" style="14" customWidth="1"/>
    <col min="10997" max="10997" width="12.85546875" style="14" customWidth="1"/>
    <col min="10998" max="10998" width="13.42578125" style="14" customWidth="1"/>
    <col min="10999" max="11002" width="9.140625" style="14"/>
    <col min="11003" max="11003" width="15.28515625" style="14" customWidth="1"/>
    <col min="11004" max="11004" width="9.28515625" style="14" bestFit="1" customWidth="1"/>
    <col min="11005" max="11005" width="9.140625" style="14"/>
    <col min="11006" max="11006" width="12.7109375" style="14" customWidth="1"/>
    <col min="11007" max="11245" width="9.140625" style="14"/>
    <col min="11246" max="11246" width="15.42578125" style="14" customWidth="1"/>
    <col min="11247" max="11247" width="14.42578125" style="14" customWidth="1"/>
    <col min="11248" max="11249" width="11" style="14" customWidth="1"/>
    <col min="11250" max="11250" width="15" style="14" customWidth="1"/>
    <col min="11251" max="11251" width="11" style="14" customWidth="1"/>
    <col min="11252" max="11252" width="12.7109375" style="14" customWidth="1"/>
    <col min="11253" max="11253" width="12.85546875" style="14" customWidth="1"/>
    <col min="11254" max="11254" width="13.42578125" style="14" customWidth="1"/>
    <col min="11255" max="11258" width="9.140625" style="14"/>
    <col min="11259" max="11259" width="15.28515625" style="14" customWidth="1"/>
    <col min="11260" max="11260" width="9.28515625" style="14" bestFit="1" customWidth="1"/>
    <col min="11261" max="11261" width="9.140625" style="14"/>
    <col min="11262" max="11262" width="12.7109375" style="14" customWidth="1"/>
    <col min="11263" max="11501" width="9.140625" style="14"/>
    <col min="11502" max="11502" width="15.42578125" style="14" customWidth="1"/>
    <col min="11503" max="11503" width="14.42578125" style="14" customWidth="1"/>
    <col min="11504" max="11505" width="11" style="14" customWidth="1"/>
    <col min="11506" max="11506" width="15" style="14" customWidth="1"/>
    <col min="11507" max="11507" width="11" style="14" customWidth="1"/>
    <col min="11508" max="11508" width="12.7109375" style="14" customWidth="1"/>
    <col min="11509" max="11509" width="12.85546875" style="14" customWidth="1"/>
    <col min="11510" max="11510" width="13.42578125" style="14" customWidth="1"/>
    <col min="11511" max="11514" width="9.140625" style="14"/>
    <col min="11515" max="11515" width="15.28515625" style="14" customWidth="1"/>
    <col min="11516" max="11516" width="9.28515625" style="14" bestFit="1" customWidth="1"/>
    <col min="11517" max="11517" width="9.140625" style="14"/>
    <col min="11518" max="11518" width="12.7109375" style="14" customWidth="1"/>
    <col min="11519" max="11757" width="9.140625" style="14"/>
    <col min="11758" max="11758" width="15.42578125" style="14" customWidth="1"/>
    <col min="11759" max="11759" width="14.42578125" style="14" customWidth="1"/>
    <col min="11760" max="11761" width="11" style="14" customWidth="1"/>
    <col min="11762" max="11762" width="15" style="14" customWidth="1"/>
    <col min="11763" max="11763" width="11" style="14" customWidth="1"/>
    <col min="11764" max="11764" width="12.7109375" style="14" customWidth="1"/>
    <col min="11765" max="11765" width="12.85546875" style="14" customWidth="1"/>
    <col min="11766" max="11766" width="13.42578125" style="14" customWidth="1"/>
    <col min="11767" max="11770" width="9.140625" style="14"/>
    <col min="11771" max="11771" width="15.28515625" style="14" customWidth="1"/>
    <col min="11772" max="11772" width="9.28515625" style="14" bestFit="1" customWidth="1"/>
    <col min="11773" max="11773" width="9.140625" style="14"/>
    <col min="11774" max="11774" width="12.7109375" style="14" customWidth="1"/>
    <col min="11775" max="12013" width="9.140625" style="14"/>
    <col min="12014" max="12014" width="15.42578125" style="14" customWidth="1"/>
    <col min="12015" max="12015" width="14.42578125" style="14" customWidth="1"/>
    <col min="12016" max="12017" width="11" style="14" customWidth="1"/>
    <col min="12018" max="12018" width="15" style="14" customWidth="1"/>
    <col min="12019" max="12019" width="11" style="14" customWidth="1"/>
    <col min="12020" max="12020" width="12.7109375" style="14" customWidth="1"/>
    <col min="12021" max="12021" width="12.85546875" style="14" customWidth="1"/>
    <col min="12022" max="12022" width="13.42578125" style="14" customWidth="1"/>
    <col min="12023" max="12026" width="9.140625" style="14"/>
    <col min="12027" max="12027" width="15.28515625" style="14" customWidth="1"/>
    <col min="12028" max="12028" width="9.28515625" style="14" bestFit="1" customWidth="1"/>
    <col min="12029" max="12029" width="9.140625" style="14"/>
    <col min="12030" max="12030" width="12.7109375" style="14" customWidth="1"/>
    <col min="12031" max="12269" width="9.140625" style="14"/>
    <col min="12270" max="12270" width="15.42578125" style="14" customWidth="1"/>
    <col min="12271" max="12271" width="14.42578125" style="14" customWidth="1"/>
    <col min="12272" max="12273" width="11" style="14" customWidth="1"/>
    <col min="12274" max="12274" width="15" style="14" customWidth="1"/>
    <col min="12275" max="12275" width="11" style="14" customWidth="1"/>
    <col min="12276" max="12276" width="12.7109375" style="14" customWidth="1"/>
    <col min="12277" max="12277" width="12.85546875" style="14" customWidth="1"/>
    <col min="12278" max="12278" width="13.42578125" style="14" customWidth="1"/>
    <col min="12279" max="12282" width="9.140625" style="14"/>
    <col min="12283" max="12283" width="15.28515625" style="14" customWidth="1"/>
    <col min="12284" max="12284" width="9.28515625" style="14" bestFit="1" customWidth="1"/>
    <col min="12285" max="12285" width="9.140625" style="14"/>
    <col min="12286" max="12286" width="12.7109375" style="14" customWidth="1"/>
    <col min="12287" max="12525" width="9.140625" style="14"/>
    <col min="12526" max="12526" width="15.42578125" style="14" customWidth="1"/>
    <col min="12527" max="12527" width="14.42578125" style="14" customWidth="1"/>
    <col min="12528" max="12529" width="11" style="14" customWidth="1"/>
    <col min="12530" max="12530" width="15" style="14" customWidth="1"/>
    <col min="12531" max="12531" width="11" style="14" customWidth="1"/>
    <col min="12532" max="12532" width="12.7109375" style="14" customWidth="1"/>
    <col min="12533" max="12533" width="12.85546875" style="14" customWidth="1"/>
    <col min="12534" max="12534" width="13.42578125" style="14" customWidth="1"/>
    <col min="12535" max="12538" width="9.140625" style="14"/>
    <col min="12539" max="12539" width="15.28515625" style="14" customWidth="1"/>
    <col min="12540" max="12540" width="9.28515625" style="14" bestFit="1" customWidth="1"/>
    <col min="12541" max="12541" width="9.140625" style="14"/>
    <col min="12542" max="12542" width="12.7109375" style="14" customWidth="1"/>
    <col min="12543" max="12781" width="9.140625" style="14"/>
    <col min="12782" max="12782" width="15.42578125" style="14" customWidth="1"/>
    <col min="12783" max="12783" width="14.42578125" style="14" customWidth="1"/>
    <col min="12784" max="12785" width="11" style="14" customWidth="1"/>
    <col min="12786" max="12786" width="15" style="14" customWidth="1"/>
    <col min="12787" max="12787" width="11" style="14" customWidth="1"/>
    <col min="12788" max="12788" width="12.7109375" style="14" customWidth="1"/>
    <col min="12789" max="12789" width="12.85546875" style="14" customWidth="1"/>
    <col min="12790" max="12790" width="13.42578125" style="14" customWidth="1"/>
    <col min="12791" max="12794" width="9.140625" style="14"/>
    <col min="12795" max="12795" width="15.28515625" style="14" customWidth="1"/>
    <col min="12796" max="12796" width="9.28515625" style="14" bestFit="1" customWidth="1"/>
    <col min="12797" max="12797" width="9.140625" style="14"/>
    <col min="12798" max="12798" width="12.7109375" style="14" customWidth="1"/>
    <col min="12799" max="13037" width="9.140625" style="14"/>
    <col min="13038" max="13038" width="15.42578125" style="14" customWidth="1"/>
    <col min="13039" max="13039" width="14.42578125" style="14" customWidth="1"/>
    <col min="13040" max="13041" width="11" style="14" customWidth="1"/>
    <col min="13042" max="13042" width="15" style="14" customWidth="1"/>
    <col min="13043" max="13043" width="11" style="14" customWidth="1"/>
    <col min="13044" max="13044" width="12.7109375" style="14" customWidth="1"/>
    <col min="13045" max="13045" width="12.85546875" style="14" customWidth="1"/>
    <col min="13046" max="13046" width="13.42578125" style="14" customWidth="1"/>
    <col min="13047" max="13050" width="9.140625" style="14"/>
    <col min="13051" max="13051" width="15.28515625" style="14" customWidth="1"/>
    <col min="13052" max="13052" width="9.28515625" style="14" bestFit="1" customWidth="1"/>
    <col min="13053" max="13053" width="9.140625" style="14"/>
    <col min="13054" max="13054" width="12.7109375" style="14" customWidth="1"/>
    <col min="13055" max="13293" width="9.140625" style="14"/>
    <col min="13294" max="13294" width="15.42578125" style="14" customWidth="1"/>
    <col min="13295" max="13295" width="14.42578125" style="14" customWidth="1"/>
    <col min="13296" max="13297" width="11" style="14" customWidth="1"/>
    <col min="13298" max="13298" width="15" style="14" customWidth="1"/>
    <col min="13299" max="13299" width="11" style="14" customWidth="1"/>
    <col min="13300" max="13300" width="12.7109375" style="14" customWidth="1"/>
    <col min="13301" max="13301" width="12.85546875" style="14" customWidth="1"/>
    <col min="13302" max="13302" width="13.42578125" style="14" customWidth="1"/>
    <col min="13303" max="13306" width="9.140625" style="14"/>
    <col min="13307" max="13307" width="15.28515625" style="14" customWidth="1"/>
    <col min="13308" max="13308" width="9.28515625" style="14" bestFit="1" customWidth="1"/>
    <col min="13309" max="13309" width="9.140625" style="14"/>
    <col min="13310" max="13310" width="12.7109375" style="14" customWidth="1"/>
    <col min="13311" max="13549" width="9.140625" style="14"/>
    <col min="13550" max="13550" width="15.42578125" style="14" customWidth="1"/>
    <col min="13551" max="13551" width="14.42578125" style="14" customWidth="1"/>
    <col min="13552" max="13553" width="11" style="14" customWidth="1"/>
    <col min="13554" max="13554" width="15" style="14" customWidth="1"/>
    <col min="13555" max="13555" width="11" style="14" customWidth="1"/>
    <col min="13556" max="13556" width="12.7109375" style="14" customWidth="1"/>
    <col min="13557" max="13557" width="12.85546875" style="14" customWidth="1"/>
    <col min="13558" max="13558" width="13.42578125" style="14" customWidth="1"/>
    <col min="13559" max="13562" width="9.140625" style="14"/>
    <col min="13563" max="13563" width="15.28515625" style="14" customWidth="1"/>
    <col min="13564" max="13564" width="9.28515625" style="14" bestFit="1" customWidth="1"/>
    <col min="13565" max="13565" width="9.140625" style="14"/>
    <col min="13566" max="13566" width="12.7109375" style="14" customWidth="1"/>
    <col min="13567" max="13805" width="9.140625" style="14"/>
    <col min="13806" max="13806" width="15.42578125" style="14" customWidth="1"/>
    <col min="13807" max="13807" width="14.42578125" style="14" customWidth="1"/>
    <col min="13808" max="13809" width="11" style="14" customWidth="1"/>
    <col min="13810" max="13810" width="15" style="14" customWidth="1"/>
    <col min="13811" max="13811" width="11" style="14" customWidth="1"/>
    <col min="13812" max="13812" width="12.7109375" style="14" customWidth="1"/>
    <col min="13813" max="13813" width="12.85546875" style="14" customWidth="1"/>
    <col min="13814" max="13814" width="13.42578125" style="14" customWidth="1"/>
    <col min="13815" max="13818" width="9.140625" style="14"/>
    <col min="13819" max="13819" width="15.28515625" style="14" customWidth="1"/>
    <col min="13820" max="13820" width="9.28515625" style="14" bestFit="1" customWidth="1"/>
    <col min="13821" max="13821" width="9.140625" style="14"/>
    <col min="13822" max="13822" width="12.7109375" style="14" customWidth="1"/>
    <col min="13823" max="14061" width="9.140625" style="14"/>
    <col min="14062" max="14062" width="15.42578125" style="14" customWidth="1"/>
    <col min="14063" max="14063" width="14.42578125" style="14" customWidth="1"/>
    <col min="14064" max="14065" width="11" style="14" customWidth="1"/>
    <col min="14066" max="14066" width="15" style="14" customWidth="1"/>
    <col min="14067" max="14067" width="11" style="14" customWidth="1"/>
    <col min="14068" max="14068" width="12.7109375" style="14" customWidth="1"/>
    <col min="14069" max="14069" width="12.85546875" style="14" customWidth="1"/>
    <col min="14070" max="14070" width="13.42578125" style="14" customWidth="1"/>
    <col min="14071" max="14074" width="9.140625" style="14"/>
    <col min="14075" max="14075" width="15.28515625" style="14" customWidth="1"/>
    <col min="14076" max="14076" width="9.28515625" style="14" bestFit="1" customWidth="1"/>
    <col min="14077" max="14077" width="9.140625" style="14"/>
    <col min="14078" max="14078" width="12.7109375" style="14" customWidth="1"/>
    <col min="14079" max="14317" width="9.140625" style="14"/>
    <col min="14318" max="14318" width="15.42578125" style="14" customWidth="1"/>
    <col min="14319" max="14319" width="14.42578125" style="14" customWidth="1"/>
    <col min="14320" max="14321" width="11" style="14" customWidth="1"/>
    <col min="14322" max="14322" width="15" style="14" customWidth="1"/>
    <col min="14323" max="14323" width="11" style="14" customWidth="1"/>
    <col min="14324" max="14324" width="12.7109375" style="14" customWidth="1"/>
    <col min="14325" max="14325" width="12.85546875" style="14" customWidth="1"/>
    <col min="14326" max="14326" width="13.42578125" style="14" customWidth="1"/>
    <col min="14327" max="14330" width="9.140625" style="14"/>
    <col min="14331" max="14331" width="15.28515625" style="14" customWidth="1"/>
    <col min="14332" max="14332" width="9.28515625" style="14" bestFit="1" customWidth="1"/>
    <col min="14333" max="14333" width="9.140625" style="14"/>
    <col min="14334" max="14334" width="12.7109375" style="14" customWidth="1"/>
    <col min="14335" max="14573" width="9.140625" style="14"/>
    <col min="14574" max="14574" width="15.42578125" style="14" customWidth="1"/>
    <col min="14575" max="14575" width="14.42578125" style="14" customWidth="1"/>
    <col min="14576" max="14577" width="11" style="14" customWidth="1"/>
    <col min="14578" max="14578" width="15" style="14" customWidth="1"/>
    <col min="14579" max="14579" width="11" style="14" customWidth="1"/>
    <col min="14580" max="14580" width="12.7109375" style="14" customWidth="1"/>
    <col min="14581" max="14581" width="12.85546875" style="14" customWidth="1"/>
    <col min="14582" max="14582" width="13.42578125" style="14" customWidth="1"/>
    <col min="14583" max="14586" width="9.140625" style="14"/>
    <col min="14587" max="14587" width="15.28515625" style="14" customWidth="1"/>
    <col min="14588" max="14588" width="9.28515625" style="14" bestFit="1" customWidth="1"/>
    <col min="14589" max="14589" width="9.140625" style="14"/>
    <col min="14590" max="14590" width="12.7109375" style="14" customWidth="1"/>
    <col min="14591" max="14829" width="9.140625" style="14"/>
    <col min="14830" max="14830" width="15.42578125" style="14" customWidth="1"/>
    <col min="14831" max="14831" width="14.42578125" style="14" customWidth="1"/>
    <col min="14832" max="14833" width="11" style="14" customWidth="1"/>
    <col min="14834" max="14834" width="15" style="14" customWidth="1"/>
    <col min="14835" max="14835" width="11" style="14" customWidth="1"/>
    <col min="14836" max="14836" width="12.7109375" style="14" customWidth="1"/>
    <col min="14837" max="14837" width="12.85546875" style="14" customWidth="1"/>
    <col min="14838" max="14838" width="13.42578125" style="14" customWidth="1"/>
    <col min="14839" max="14842" width="9.140625" style="14"/>
    <col min="14843" max="14843" width="15.28515625" style="14" customWidth="1"/>
    <col min="14844" max="14844" width="9.28515625" style="14" bestFit="1" customWidth="1"/>
    <col min="14845" max="14845" width="9.140625" style="14"/>
    <col min="14846" max="14846" width="12.7109375" style="14" customWidth="1"/>
    <col min="14847" max="15085" width="9.140625" style="14"/>
    <col min="15086" max="15086" width="15.42578125" style="14" customWidth="1"/>
    <col min="15087" max="15087" width="14.42578125" style="14" customWidth="1"/>
    <col min="15088" max="15089" width="11" style="14" customWidth="1"/>
    <col min="15090" max="15090" width="15" style="14" customWidth="1"/>
    <col min="15091" max="15091" width="11" style="14" customWidth="1"/>
    <col min="15092" max="15092" width="12.7109375" style="14" customWidth="1"/>
    <col min="15093" max="15093" width="12.85546875" style="14" customWidth="1"/>
    <col min="15094" max="15094" width="13.42578125" style="14" customWidth="1"/>
    <col min="15095" max="15098" width="9.140625" style="14"/>
    <col min="15099" max="15099" width="15.28515625" style="14" customWidth="1"/>
    <col min="15100" max="15100" width="9.28515625" style="14" bestFit="1" customWidth="1"/>
    <col min="15101" max="15101" width="9.140625" style="14"/>
    <col min="15102" max="15102" width="12.7109375" style="14" customWidth="1"/>
    <col min="15103" max="15341" width="9.140625" style="14"/>
    <col min="15342" max="15342" width="15.42578125" style="14" customWidth="1"/>
    <col min="15343" max="15343" width="14.42578125" style="14" customWidth="1"/>
    <col min="15344" max="15345" width="11" style="14" customWidth="1"/>
    <col min="15346" max="15346" width="15" style="14" customWidth="1"/>
    <col min="15347" max="15347" width="11" style="14" customWidth="1"/>
    <col min="15348" max="15348" width="12.7109375" style="14" customWidth="1"/>
    <col min="15349" max="15349" width="12.85546875" style="14" customWidth="1"/>
    <col min="15350" max="15350" width="13.42578125" style="14" customWidth="1"/>
    <col min="15351" max="15354" width="9.140625" style="14"/>
    <col min="15355" max="15355" width="15.28515625" style="14" customWidth="1"/>
    <col min="15356" max="15356" width="9.28515625" style="14" bestFit="1" customWidth="1"/>
    <col min="15357" max="15357" width="9.140625" style="14"/>
    <col min="15358" max="15358" width="12.7109375" style="14" customWidth="1"/>
    <col min="15359" max="15597" width="9.140625" style="14"/>
    <col min="15598" max="15598" width="15.42578125" style="14" customWidth="1"/>
    <col min="15599" max="15599" width="14.42578125" style="14" customWidth="1"/>
    <col min="15600" max="15601" width="11" style="14" customWidth="1"/>
    <col min="15602" max="15602" width="15" style="14" customWidth="1"/>
    <col min="15603" max="15603" width="11" style="14" customWidth="1"/>
    <col min="15604" max="15604" width="12.7109375" style="14" customWidth="1"/>
    <col min="15605" max="15605" width="12.85546875" style="14" customWidth="1"/>
    <col min="15606" max="15606" width="13.42578125" style="14" customWidth="1"/>
    <col min="15607" max="15610" width="9.140625" style="14"/>
    <col min="15611" max="15611" width="15.28515625" style="14" customWidth="1"/>
    <col min="15612" max="15612" width="9.28515625" style="14" bestFit="1" customWidth="1"/>
    <col min="15613" max="15613" width="9.140625" style="14"/>
    <col min="15614" max="15614" width="12.7109375" style="14" customWidth="1"/>
    <col min="15615" max="15853" width="9.140625" style="14"/>
    <col min="15854" max="15854" width="15.42578125" style="14" customWidth="1"/>
    <col min="15855" max="15855" width="14.42578125" style="14" customWidth="1"/>
    <col min="15856" max="15857" width="11" style="14" customWidth="1"/>
    <col min="15858" max="15858" width="15" style="14" customWidth="1"/>
    <col min="15859" max="15859" width="11" style="14" customWidth="1"/>
    <col min="15860" max="15860" width="12.7109375" style="14" customWidth="1"/>
    <col min="15861" max="15861" width="12.85546875" style="14" customWidth="1"/>
    <col min="15862" max="15862" width="13.42578125" style="14" customWidth="1"/>
    <col min="15863" max="15866" width="9.140625" style="14"/>
    <col min="15867" max="15867" width="15.28515625" style="14" customWidth="1"/>
    <col min="15868" max="15868" width="9.28515625" style="14" bestFit="1" customWidth="1"/>
    <col min="15869" max="15869" width="9.140625" style="14"/>
    <col min="15870" max="15870" width="12.7109375" style="14" customWidth="1"/>
    <col min="15871" max="16109" width="9.140625" style="14"/>
    <col min="16110" max="16110" width="15.42578125" style="14" customWidth="1"/>
    <col min="16111" max="16111" width="14.42578125" style="14" customWidth="1"/>
    <col min="16112" max="16113" width="11" style="14" customWidth="1"/>
    <col min="16114" max="16114" width="15" style="14" customWidth="1"/>
    <col min="16115" max="16115" width="11" style="14" customWidth="1"/>
    <col min="16116" max="16116" width="12.7109375" style="14" customWidth="1"/>
    <col min="16117" max="16117" width="12.85546875" style="14" customWidth="1"/>
    <col min="16118" max="16118" width="13.42578125" style="14" customWidth="1"/>
    <col min="16119" max="16122" width="9.140625" style="14"/>
    <col min="16123" max="16123" width="15.28515625" style="14" customWidth="1"/>
    <col min="16124" max="16124" width="9.28515625" style="14" bestFit="1" customWidth="1"/>
    <col min="16125" max="16125" width="9.140625" style="14"/>
    <col min="16126" max="16126" width="12.7109375" style="14" customWidth="1"/>
    <col min="16127" max="16384" width="9.140625" style="14"/>
  </cols>
  <sheetData>
    <row r="1" spans="1:22" ht="15.75">
      <c r="D1" s="15" t="s">
        <v>70</v>
      </c>
      <c r="E1" s="16"/>
      <c r="F1" s="16"/>
      <c r="G1" s="16"/>
      <c r="H1" s="16"/>
      <c r="I1" s="16"/>
      <c r="J1" s="16"/>
      <c r="S1" s="14" t="s">
        <v>84</v>
      </c>
      <c r="T1" s="14" t="s">
        <v>118</v>
      </c>
      <c r="U1" s="14" t="s">
        <v>98</v>
      </c>
    </row>
    <row r="2" spans="1:22">
      <c r="B2" s="17" t="s">
        <v>71</v>
      </c>
      <c r="C2" s="18">
        <f>COUNT(B13:B73)</f>
        <v>9</v>
      </c>
      <c r="D2" s="19" t="s">
        <v>72</v>
      </c>
      <c r="E2" s="19" t="s">
        <v>73</v>
      </c>
      <c r="F2" s="19" t="s">
        <v>74</v>
      </c>
      <c r="G2" s="19" t="s">
        <v>75</v>
      </c>
      <c r="H2" s="19" t="s">
        <v>76</v>
      </c>
      <c r="I2" s="19" t="s">
        <v>77</v>
      </c>
      <c r="J2" s="19" t="s">
        <v>78</v>
      </c>
      <c r="K2" s="19" t="s">
        <v>79</v>
      </c>
      <c r="L2" s="20" t="s">
        <v>80</v>
      </c>
      <c r="S2" s="14" t="s">
        <v>117</v>
      </c>
      <c r="T2" s="14">
        <v>8.1959999999999997</v>
      </c>
      <c r="U2" s="14">
        <v>0.84399999999999997</v>
      </c>
    </row>
    <row r="3" spans="1:22">
      <c r="B3" s="17" t="s">
        <v>81</v>
      </c>
      <c r="C3" s="18">
        <f>COUNT(B13:H13)</f>
        <v>2</v>
      </c>
      <c r="D3" s="21" t="s">
        <v>82</v>
      </c>
      <c r="E3" s="22">
        <f>C3-1</f>
        <v>1</v>
      </c>
      <c r="F3" s="22">
        <f>(SUMSQ(B74:H74)/C2)-C6</f>
        <v>4106022.7222223282</v>
      </c>
      <c r="G3" s="22">
        <f>F3/E3</f>
        <v>4106022.7222223282</v>
      </c>
      <c r="H3" s="22">
        <f>G3/G5</f>
        <v>4.9056748383545399</v>
      </c>
      <c r="I3" s="23">
        <f>FINV(0.05,E3,E$5)</f>
        <v>5.3176550627926122</v>
      </c>
      <c r="J3" s="24" t="str">
        <f>IF(H3&gt;K3,"**",IF(H3&gt;I3,"*","NS"))</f>
        <v>NS</v>
      </c>
      <c r="K3" s="23">
        <f>FINV(0.01,E3,E$5)</f>
        <v>11.258624141940192</v>
      </c>
      <c r="L3" s="14">
        <f>FDIST(H3,E3,E$5)</f>
        <v>5.7640989486110794E-2</v>
      </c>
      <c r="S3" s="14" t="s">
        <v>62</v>
      </c>
      <c r="T3" s="14">
        <v>7.4924999999999997</v>
      </c>
      <c r="U3" s="14">
        <v>7.5499999999999984E-2</v>
      </c>
    </row>
    <row r="4" spans="1:22">
      <c r="B4" s="17" t="s">
        <v>83</v>
      </c>
      <c r="C4" s="25">
        <f>I74</f>
        <v>113819</v>
      </c>
      <c r="D4" s="21" t="s">
        <v>84</v>
      </c>
      <c r="E4" s="22">
        <f>C2-1</f>
        <v>8</v>
      </c>
      <c r="F4" s="22">
        <f>(SUMSQ(I13:I73)/C3)-C6</f>
        <v>49533545.111111164</v>
      </c>
      <c r="G4" s="22">
        <f>F4/E4</f>
        <v>6191693.1388888955</v>
      </c>
      <c r="H4" s="22">
        <f>G4/G5</f>
        <v>7.3975316974914236</v>
      </c>
      <c r="I4" s="23">
        <f>FINV(0.05,E4,E$5)</f>
        <v>3.4381012334967886</v>
      </c>
      <c r="J4" s="24" t="str">
        <f>IF(H4&gt;K4,"**",IF(H4&gt;I4,"*","NS"))</f>
        <v>**</v>
      </c>
      <c r="K4" s="23">
        <f>FINV(0.01,E4,E$5)</f>
        <v>6.0288701067940895</v>
      </c>
      <c r="L4" s="26">
        <f>FDIST(H4,E4,E$5)</f>
        <v>5.2195138530889583E-3</v>
      </c>
      <c r="S4" s="14" t="s">
        <v>63</v>
      </c>
      <c r="T4" s="14">
        <v>7.6</v>
      </c>
      <c r="U4" s="14">
        <v>0.71199999999999986</v>
      </c>
    </row>
    <row r="5" spans="1:22">
      <c r="B5" s="17" t="s">
        <v>85</v>
      </c>
      <c r="C5" s="25">
        <f>I74/(C2*C3)</f>
        <v>6323.2777777777774</v>
      </c>
      <c r="D5" s="21" t="s">
        <v>86</v>
      </c>
      <c r="E5" s="22">
        <f>E4*E3</f>
        <v>8</v>
      </c>
      <c r="F5" s="22">
        <f>F6-F4-F3</f>
        <v>6695955.7777776718</v>
      </c>
      <c r="G5" s="23">
        <f>F5/E5</f>
        <v>836994.47222220898</v>
      </c>
      <c r="H5" s="22"/>
      <c r="I5" s="22"/>
      <c r="J5" s="24"/>
      <c r="S5" s="14" t="s">
        <v>64</v>
      </c>
      <c r="T5" s="14">
        <v>7.0030000000000001</v>
      </c>
      <c r="U5" s="14">
        <v>8.5000000000000006E-2</v>
      </c>
    </row>
    <row r="6" spans="1:22">
      <c r="B6" s="17" t="s">
        <v>87</v>
      </c>
      <c r="C6" s="25">
        <f>POWER(I74,2)/(C2*C3)</f>
        <v>719709153.38888884</v>
      </c>
      <c r="D6" s="19" t="s">
        <v>88</v>
      </c>
      <c r="E6" s="27">
        <f>C2*C3-1</f>
        <v>17</v>
      </c>
      <c r="F6" s="27">
        <f>SUMSQ(B13:H73)-C6</f>
        <v>60335523.611111164</v>
      </c>
      <c r="G6" s="27"/>
      <c r="H6" s="27"/>
      <c r="I6" s="27"/>
      <c r="J6" s="24"/>
      <c r="S6" s="14" t="s">
        <v>65</v>
      </c>
      <c r="T6" s="14">
        <v>7.8310000000000004</v>
      </c>
      <c r="U6" s="14">
        <v>1.2629999999999999</v>
      </c>
    </row>
    <row r="7" spans="1:22" s="28" customFormat="1">
      <c r="C7" s="29"/>
      <c r="D7" s="30" t="s">
        <v>89</v>
      </c>
      <c r="E7" s="31"/>
      <c r="F7" s="31">
        <f>SQRT(G5)</f>
        <v>914.87401986405155</v>
      </c>
      <c r="G7" s="32"/>
      <c r="H7" s="32"/>
      <c r="I7" s="32"/>
      <c r="S7" s="28" t="s">
        <v>66</v>
      </c>
      <c r="T7" s="28">
        <v>4.4939999999999998</v>
      </c>
      <c r="U7" s="14">
        <v>0.91800000000000004</v>
      </c>
      <c r="V7" s="14"/>
    </row>
    <row r="8" spans="1:22">
      <c r="D8" s="51" t="s">
        <v>90</v>
      </c>
      <c r="E8" s="51"/>
      <c r="F8" s="33">
        <f>SQRT((G5)/C3)</f>
        <v>646.91362337726707</v>
      </c>
      <c r="I8" s="34"/>
      <c r="S8" s="14" t="s">
        <v>67</v>
      </c>
      <c r="T8" s="14">
        <v>4.9429999999999996</v>
      </c>
      <c r="U8" s="14">
        <v>0.63900000000000001</v>
      </c>
    </row>
    <row r="9" spans="1:22">
      <c r="D9" s="51" t="s">
        <v>91</v>
      </c>
      <c r="E9" s="51"/>
      <c r="F9" s="33">
        <f>TINV(0.05,E5)*F8*SQRT(2)</f>
        <v>2109.7032712544819</v>
      </c>
      <c r="G9" s="14" t="s">
        <v>92</v>
      </c>
      <c r="H9" s="33">
        <f>TINV(0.01,E5)*F8*SQRT(2)</f>
        <v>3069.7566958362436</v>
      </c>
      <c r="S9" s="14" t="s">
        <v>68</v>
      </c>
      <c r="T9" s="14">
        <v>6.2309999999999999</v>
      </c>
      <c r="U9" s="14">
        <v>1.1269999999999998</v>
      </c>
    </row>
    <row r="10" spans="1:22">
      <c r="D10" s="51" t="s">
        <v>93</v>
      </c>
      <c r="E10" s="51"/>
      <c r="F10" s="33">
        <f>SQRT(G5)/C5*100</f>
        <v>14.46835094101418</v>
      </c>
      <c r="S10" s="14" t="s">
        <v>69</v>
      </c>
      <c r="T10" s="14">
        <v>3.1190000000000002</v>
      </c>
      <c r="U10" s="14">
        <v>0.22899999999999998</v>
      </c>
    </row>
    <row r="11" spans="1:22">
      <c r="D11" s="24"/>
      <c r="E11" s="35"/>
      <c r="O11" s="36" t="s">
        <v>85</v>
      </c>
      <c r="P11" s="37">
        <f>C5</f>
        <v>6323.2777777777774</v>
      </c>
    </row>
    <row r="12" spans="1:22">
      <c r="A12" s="38" t="s">
        <v>84</v>
      </c>
      <c r="B12" s="38" t="s">
        <v>94</v>
      </c>
      <c r="C12" s="38" t="s">
        <v>95</v>
      </c>
      <c r="D12" s="38" t="s">
        <v>96</v>
      </c>
      <c r="E12" s="38">
        <v>4</v>
      </c>
      <c r="F12" s="38">
        <v>5</v>
      </c>
      <c r="G12" s="38">
        <v>6</v>
      </c>
      <c r="H12" s="38">
        <v>8</v>
      </c>
      <c r="I12" s="38" t="s">
        <v>97</v>
      </c>
      <c r="J12" s="38" t="s">
        <v>85</v>
      </c>
      <c r="K12" s="38" t="s">
        <v>98</v>
      </c>
      <c r="O12" s="39" t="s">
        <v>89</v>
      </c>
      <c r="P12" s="40">
        <f>SQRT(G5)</f>
        <v>914.87401986405155</v>
      </c>
    </row>
    <row r="13" spans="1:22" ht="15">
      <c r="A13" s="7" t="s">
        <v>117</v>
      </c>
      <c r="B13" s="4">
        <v>7352</v>
      </c>
      <c r="C13" s="7">
        <v>9040</v>
      </c>
      <c r="D13" s="42"/>
      <c r="E13" s="43"/>
      <c r="F13" s="43"/>
      <c r="G13" s="43"/>
      <c r="H13" s="43"/>
      <c r="I13" s="44">
        <f t="shared" ref="I13:I44" si="0">SUM(B13:H13)</f>
        <v>16392</v>
      </c>
      <c r="J13" s="45">
        <f t="shared" ref="J13:J73" si="1">AVERAGE(B13:H13)</f>
        <v>8196</v>
      </c>
      <c r="K13" s="45">
        <f t="shared" ref="K13:K22" si="2">STDEV(B13:D13)/SQRT(C$3)</f>
        <v>844</v>
      </c>
      <c r="O13" s="39" t="s">
        <v>99</v>
      </c>
      <c r="P13" s="40">
        <f>F7/C5*100</f>
        <v>14.46835094101418</v>
      </c>
    </row>
    <row r="14" spans="1:22" ht="15">
      <c r="A14" s="7" t="s">
        <v>62</v>
      </c>
      <c r="B14" s="4">
        <v>7417</v>
      </c>
      <c r="C14" s="7">
        <v>7568</v>
      </c>
      <c r="D14" s="42"/>
      <c r="E14" s="43"/>
      <c r="F14" s="43"/>
      <c r="G14" s="43"/>
      <c r="H14" s="43"/>
      <c r="I14" s="44">
        <f t="shared" ref="I14:I22" si="3">SUM(B14:H14)</f>
        <v>14985</v>
      </c>
      <c r="J14" s="45">
        <f t="shared" ref="J14:J22" si="4">AVERAGE(B14:H14)</f>
        <v>7492.5</v>
      </c>
      <c r="K14" s="45">
        <f t="shared" si="2"/>
        <v>75.499999999999986</v>
      </c>
      <c r="O14" s="39" t="s">
        <v>100</v>
      </c>
      <c r="P14" s="40">
        <f>F7/SQRT(C3)</f>
        <v>646.91362337726696</v>
      </c>
    </row>
    <row r="15" spans="1:22" ht="15">
      <c r="A15" s="7" t="s">
        <v>63</v>
      </c>
      <c r="B15" s="4">
        <v>8312</v>
      </c>
      <c r="C15" s="7">
        <v>6888</v>
      </c>
      <c r="D15" s="42"/>
      <c r="E15" s="43"/>
      <c r="F15" s="43"/>
      <c r="G15" s="43"/>
      <c r="H15" s="43"/>
      <c r="I15" s="44">
        <f t="shared" si="3"/>
        <v>15200</v>
      </c>
      <c r="J15" s="45">
        <f t="shared" si="4"/>
        <v>7600</v>
      </c>
      <c r="K15" s="45">
        <f t="shared" si="2"/>
        <v>711.99999999999989</v>
      </c>
      <c r="O15" s="39" t="s">
        <v>101</v>
      </c>
      <c r="P15" s="40">
        <f>F8*SQRT(2)</f>
        <v>914.87401986405166</v>
      </c>
    </row>
    <row r="16" spans="1:22" ht="15">
      <c r="A16" s="7" t="s">
        <v>64</v>
      </c>
      <c r="B16" s="4">
        <v>7088</v>
      </c>
      <c r="C16" s="7">
        <v>6918</v>
      </c>
      <c r="D16" s="42"/>
      <c r="E16" s="43"/>
      <c r="F16" s="43"/>
      <c r="G16" s="43"/>
      <c r="H16" s="43"/>
      <c r="I16" s="44">
        <f t="shared" si="3"/>
        <v>14006</v>
      </c>
      <c r="J16" s="45">
        <f t="shared" si="4"/>
        <v>7003</v>
      </c>
      <c r="K16" s="45">
        <f t="shared" si="2"/>
        <v>85</v>
      </c>
      <c r="O16" s="39" t="s">
        <v>102</v>
      </c>
      <c r="P16" s="40">
        <f>TINV(0.05,E5)*F8*SQRT(2)</f>
        <v>2109.7032712544819</v>
      </c>
    </row>
    <row r="17" spans="1:16" ht="15">
      <c r="A17" s="7" t="s">
        <v>65</v>
      </c>
      <c r="B17" s="4">
        <v>6568</v>
      </c>
      <c r="C17" s="7">
        <v>9094</v>
      </c>
      <c r="D17" s="42"/>
      <c r="E17" s="43"/>
      <c r="F17" s="43"/>
      <c r="G17" s="43"/>
      <c r="H17" s="43"/>
      <c r="I17" s="44">
        <f t="shared" si="3"/>
        <v>15662</v>
      </c>
      <c r="J17" s="45">
        <f t="shared" si="4"/>
        <v>7831</v>
      </c>
      <c r="K17" s="45">
        <f t="shared" si="2"/>
        <v>1263</v>
      </c>
      <c r="O17" s="39" t="s">
        <v>103</v>
      </c>
      <c r="P17" s="40">
        <f>TINV(0.01,E5)*F8*SQRT(2)</f>
        <v>3069.7566958362436</v>
      </c>
    </row>
    <row r="18" spans="1:16" ht="15">
      <c r="A18" s="7" t="s">
        <v>66</v>
      </c>
      <c r="B18" s="4">
        <v>3576</v>
      </c>
      <c r="C18" s="7">
        <v>5412</v>
      </c>
      <c r="D18" s="42"/>
      <c r="E18" s="43"/>
      <c r="F18" s="43"/>
      <c r="G18" s="43"/>
      <c r="H18" s="43"/>
      <c r="I18" s="44">
        <f t="shared" si="3"/>
        <v>8988</v>
      </c>
      <c r="J18" s="45">
        <f t="shared" si="4"/>
        <v>4494</v>
      </c>
      <c r="K18" s="45">
        <f t="shared" si="2"/>
        <v>918</v>
      </c>
      <c r="O18" s="39" t="s">
        <v>104</v>
      </c>
      <c r="P18" s="40">
        <f>(G4-G5)/C3</f>
        <v>2677349.3333333433</v>
      </c>
    </row>
    <row r="19" spans="1:16" ht="15">
      <c r="A19" s="7" t="s">
        <v>67</v>
      </c>
      <c r="B19" s="4">
        <v>4304</v>
      </c>
      <c r="C19" s="7">
        <v>5582</v>
      </c>
      <c r="D19" s="42"/>
      <c r="E19" s="43"/>
      <c r="F19" s="43"/>
      <c r="G19" s="43"/>
      <c r="H19" s="43"/>
      <c r="I19" s="44">
        <f t="shared" si="3"/>
        <v>9886</v>
      </c>
      <c r="J19" s="45">
        <f t="shared" si="4"/>
        <v>4943</v>
      </c>
      <c r="K19" s="45">
        <f t="shared" si="2"/>
        <v>639</v>
      </c>
      <c r="O19" s="39" t="s">
        <v>105</v>
      </c>
      <c r="P19" s="40">
        <f>P18+G5</f>
        <v>3514343.8055555522</v>
      </c>
    </row>
    <row r="20" spans="1:16" ht="15">
      <c r="A20" s="7" t="s">
        <v>68</v>
      </c>
      <c r="B20" s="4">
        <v>5104</v>
      </c>
      <c r="C20" s="7">
        <v>7358</v>
      </c>
      <c r="D20" s="42"/>
      <c r="E20" s="43"/>
      <c r="F20" s="43"/>
      <c r="G20" s="43"/>
      <c r="H20" s="43"/>
      <c r="I20" s="44">
        <f t="shared" si="3"/>
        <v>12462</v>
      </c>
      <c r="J20" s="45">
        <f t="shared" si="4"/>
        <v>6231</v>
      </c>
      <c r="K20" s="45">
        <f t="shared" si="2"/>
        <v>1126.9999999999998</v>
      </c>
      <c r="O20" s="39" t="s">
        <v>106</v>
      </c>
      <c r="P20" s="40">
        <f>SQRT(P18)</f>
        <v>1636.2607779120488</v>
      </c>
    </row>
    <row r="21" spans="1:16" ht="15">
      <c r="A21" s="7" t="s">
        <v>69</v>
      </c>
      <c r="B21" s="4">
        <v>2890</v>
      </c>
      <c r="C21" s="7">
        <v>3348</v>
      </c>
      <c r="D21" s="42"/>
      <c r="E21" s="43"/>
      <c r="F21" s="43"/>
      <c r="G21" s="43"/>
      <c r="H21" s="43"/>
      <c r="I21" s="44">
        <f t="shared" si="3"/>
        <v>6238</v>
      </c>
      <c r="J21" s="45">
        <f t="shared" si="4"/>
        <v>3119</v>
      </c>
      <c r="K21" s="45">
        <f t="shared" si="2"/>
        <v>228.99999999999997</v>
      </c>
      <c r="O21" s="39" t="s">
        <v>107</v>
      </c>
      <c r="P21" s="40">
        <f>SQRT(P19)</f>
        <v>1874.6583170155441</v>
      </c>
    </row>
    <row r="22" spans="1:16" ht="15">
      <c r="A22" s="41"/>
      <c r="C22" s="42"/>
      <c r="D22" s="42"/>
      <c r="E22" s="43"/>
      <c r="F22" s="43"/>
      <c r="G22" s="43"/>
      <c r="H22" s="43"/>
      <c r="I22" s="44">
        <f t="shared" si="3"/>
        <v>0</v>
      </c>
      <c r="J22" s="45" t="e">
        <f t="shared" si="4"/>
        <v>#DIV/0!</v>
      </c>
      <c r="K22" s="45" t="e">
        <f t="shared" si="2"/>
        <v>#DIV/0!</v>
      </c>
      <c r="O22" s="39" t="s">
        <v>108</v>
      </c>
      <c r="P22" s="40">
        <f>G5</f>
        <v>836994.47222220898</v>
      </c>
    </row>
    <row r="23" spans="1:16" ht="15">
      <c r="A23" s="41"/>
      <c r="C23" s="42"/>
      <c r="D23" s="42"/>
      <c r="E23" s="43"/>
      <c r="F23" s="43"/>
      <c r="G23" s="43"/>
      <c r="H23" s="43"/>
      <c r="I23" s="44">
        <f t="shared" si="0"/>
        <v>0</v>
      </c>
      <c r="J23" s="45" t="e">
        <f t="shared" si="1"/>
        <v>#DIV/0!</v>
      </c>
      <c r="K23" s="45" t="e">
        <f t="shared" ref="K23:K73" si="5">STDEV(B23:D23)/SQRT(C$3)</f>
        <v>#DIV/0!</v>
      </c>
      <c r="O23" s="39" t="s">
        <v>109</v>
      </c>
      <c r="P23" s="40">
        <f>SQRT(P22)</f>
        <v>914.87401986405155</v>
      </c>
    </row>
    <row r="24" spans="1:16" ht="15">
      <c r="A24" s="41"/>
      <c r="B24" s="7"/>
      <c r="C24" s="42"/>
      <c r="D24" s="42"/>
      <c r="E24" s="43"/>
      <c r="F24" s="43"/>
      <c r="G24" s="43"/>
      <c r="H24" s="43"/>
      <c r="I24" s="44">
        <f t="shared" si="0"/>
        <v>0</v>
      </c>
      <c r="J24" s="45" t="e">
        <f t="shared" si="1"/>
        <v>#DIV/0!</v>
      </c>
      <c r="K24" s="45" t="e">
        <f t="shared" si="5"/>
        <v>#DIV/0!</v>
      </c>
      <c r="O24" s="39" t="s">
        <v>110</v>
      </c>
      <c r="P24" s="40">
        <f>P20/C5*100</f>
        <v>25.87678155880554</v>
      </c>
    </row>
    <row r="25" spans="1:16" ht="15">
      <c r="A25" s="41"/>
      <c r="C25" s="42"/>
      <c r="D25" s="42"/>
      <c r="E25" s="43"/>
      <c r="F25" s="43"/>
      <c r="G25" s="43"/>
      <c r="H25" s="43"/>
      <c r="I25" s="44">
        <f t="shared" si="0"/>
        <v>0</v>
      </c>
      <c r="J25" s="45" t="e">
        <f t="shared" si="1"/>
        <v>#DIV/0!</v>
      </c>
      <c r="K25" s="45" t="e">
        <f t="shared" si="5"/>
        <v>#DIV/0!</v>
      </c>
      <c r="O25" s="39" t="s">
        <v>111</v>
      </c>
      <c r="P25" s="40">
        <f>P21/C5*100</f>
        <v>29.646939180874721</v>
      </c>
    </row>
    <row r="26" spans="1:16" ht="15">
      <c r="A26" s="41"/>
      <c r="C26" s="42"/>
      <c r="D26" s="42"/>
      <c r="E26" s="43"/>
      <c r="F26" s="43"/>
      <c r="G26" s="43"/>
      <c r="H26" s="43"/>
      <c r="I26" s="44">
        <f t="shared" si="0"/>
        <v>0</v>
      </c>
      <c r="J26" s="45" t="e">
        <f t="shared" si="1"/>
        <v>#DIV/0!</v>
      </c>
      <c r="K26" s="45" t="e">
        <f t="shared" si="5"/>
        <v>#DIV/0!</v>
      </c>
      <c r="O26" s="39" t="s">
        <v>112</v>
      </c>
      <c r="P26" s="40">
        <f>P23/C5*100</f>
        <v>14.46835094101418</v>
      </c>
    </row>
    <row r="27" spans="1:16" ht="15">
      <c r="A27" s="41"/>
      <c r="B27" s="7"/>
      <c r="C27" s="42"/>
      <c r="D27" s="42"/>
      <c r="E27" s="43"/>
      <c r="F27" s="43"/>
      <c r="G27" s="43"/>
      <c r="H27" s="43"/>
      <c r="I27" s="44">
        <f t="shared" si="0"/>
        <v>0</v>
      </c>
      <c r="J27" s="45" t="e">
        <f t="shared" si="1"/>
        <v>#DIV/0!</v>
      </c>
      <c r="K27" s="45" t="e">
        <f t="shared" si="5"/>
        <v>#DIV/0!</v>
      </c>
      <c r="O27" s="39" t="s">
        <v>113</v>
      </c>
      <c r="P27" s="40">
        <f>P18/P19*100</f>
        <v>76.183477811730597</v>
      </c>
    </row>
    <row r="28" spans="1:16" ht="15">
      <c r="A28" s="41"/>
      <c r="C28" s="42"/>
      <c r="D28" s="42"/>
      <c r="E28" s="43"/>
      <c r="F28" s="43"/>
      <c r="G28" s="43"/>
      <c r="H28" s="43"/>
      <c r="I28" s="44">
        <f t="shared" si="0"/>
        <v>0</v>
      </c>
      <c r="J28" s="45" t="e">
        <f t="shared" si="1"/>
        <v>#DIV/0!</v>
      </c>
      <c r="K28" s="45" t="e">
        <f t="shared" si="5"/>
        <v>#DIV/0!</v>
      </c>
      <c r="O28" s="39" t="s">
        <v>114</v>
      </c>
      <c r="P28" s="40">
        <f>P18/P21*2.06</f>
        <v>2942.050600157957</v>
      </c>
    </row>
    <row r="29" spans="1:16" ht="15">
      <c r="A29" s="41"/>
      <c r="C29" s="42"/>
      <c r="D29" s="42"/>
      <c r="E29" s="43"/>
      <c r="F29" s="43"/>
      <c r="G29" s="43"/>
      <c r="H29" s="43"/>
      <c r="I29" s="44">
        <f t="shared" si="0"/>
        <v>0</v>
      </c>
      <c r="J29" s="45" t="e">
        <f t="shared" si="1"/>
        <v>#DIV/0!</v>
      </c>
      <c r="K29" s="45" t="e">
        <f t="shared" si="5"/>
        <v>#DIV/0!</v>
      </c>
      <c r="O29" s="46" t="s">
        <v>115</v>
      </c>
      <c r="P29" s="47">
        <f>P28/C5*100</f>
        <v>46.527302825401058</v>
      </c>
    </row>
    <row r="30" spans="1:16" ht="15">
      <c r="A30" s="41"/>
      <c r="B30" s="7"/>
      <c r="C30" s="42"/>
      <c r="D30" s="42"/>
      <c r="E30" s="43"/>
      <c r="F30" s="43"/>
      <c r="G30" s="43"/>
      <c r="H30" s="43"/>
      <c r="I30" s="44">
        <f t="shared" si="0"/>
        <v>0</v>
      </c>
      <c r="J30" s="45" t="e">
        <f t="shared" si="1"/>
        <v>#DIV/0!</v>
      </c>
      <c r="K30" s="45" t="e">
        <f t="shared" si="5"/>
        <v>#DIV/0!</v>
      </c>
    </row>
    <row r="31" spans="1:16" ht="15">
      <c r="A31" s="41"/>
      <c r="C31" s="42"/>
      <c r="D31" s="42"/>
      <c r="E31" s="43"/>
      <c r="F31" s="43"/>
      <c r="G31" s="43"/>
      <c r="H31" s="43"/>
      <c r="I31" s="44">
        <f t="shared" si="0"/>
        <v>0</v>
      </c>
      <c r="J31" s="45" t="e">
        <f t="shared" si="1"/>
        <v>#DIV/0!</v>
      </c>
      <c r="K31" s="45" t="e">
        <f t="shared" si="5"/>
        <v>#DIV/0!</v>
      </c>
    </row>
    <row r="32" spans="1:16" ht="15">
      <c r="A32" s="41"/>
      <c r="C32" s="42"/>
      <c r="D32" s="42"/>
      <c r="E32" s="43"/>
      <c r="F32" s="43"/>
      <c r="G32" s="43"/>
      <c r="H32" s="43"/>
      <c r="I32" s="44">
        <f t="shared" si="0"/>
        <v>0</v>
      </c>
      <c r="J32" s="45" t="e">
        <f t="shared" si="1"/>
        <v>#DIV/0!</v>
      </c>
      <c r="K32" s="45" t="e">
        <f t="shared" si="5"/>
        <v>#DIV/0!</v>
      </c>
    </row>
    <row r="33" spans="1:11" ht="15">
      <c r="A33" s="41"/>
      <c r="B33" s="7"/>
      <c r="C33" s="42"/>
      <c r="D33" s="42"/>
      <c r="E33" s="43"/>
      <c r="F33" s="43"/>
      <c r="G33" s="43"/>
      <c r="H33" s="43"/>
      <c r="I33" s="44">
        <f t="shared" si="0"/>
        <v>0</v>
      </c>
      <c r="J33" s="45" t="e">
        <f t="shared" si="1"/>
        <v>#DIV/0!</v>
      </c>
      <c r="K33" s="45" t="e">
        <f t="shared" si="5"/>
        <v>#DIV/0!</v>
      </c>
    </row>
    <row r="34" spans="1:11" ht="15">
      <c r="A34" s="41"/>
      <c r="C34" s="42"/>
      <c r="D34" s="42"/>
      <c r="E34" s="43"/>
      <c r="F34" s="43"/>
      <c r="G34" s="43"/>
      <c r="H34" s="43"/>
      <c r="I34" s="44">
        <f t="shared" si="0"/>
        <v>0</v>
      </c>
      <c r="J34" s="45" t="e">
        <f t="shared" si="1"/>
        <v>#DIV/0!</v>
      </c>
      <c r="K34" s="45" t="e">
        <f t="shared" si="5"/>
        <v>#DIV/0!</v>
      </c>
    </row>
    <row r="35" spans="1:11" ht="15">
      <c r="A35" s="41"/>
      <c r="C35" s="42"/>
      <c r="D35" s="42"/>
      <c r="E35" s="43"/>
      <c r="F35" s="43"/>
      <c r="G35" s="43"/>
      <c r="H35" s="43"/>
      <c r="I35" s="44">
        <f t="shared" si="0"/>
        <v>0</v>
      </c>
      <c r="J35" s="45" t="e">
        <f t="shared" si="1"/>
        <v>#DIV/0!</v>
      </c>
      <c r="K35" s="45" t="e">
        <f t="shared" si="5"/>
        <v>#DIV/0!</v>
      </c>
    </row>
    <row r="36" spans="1:11" ht="15">
      <c r="A36" s="41"/>
      <c r="B36" s="7"/>
      <c r="C36" s="42"/>
      <c r="D36" s="42"/>
      <c r="E36" s="43"/>
      <c r="F36" s="43"/>
      <c r="G36" s="43"/>
      <c r="H36" s="43"/>
      <c r="I36" s="44">
        <f t="shared" si="0"/>
        <v>0</v>
      </c>
      <c r="J36" s="45" t="e">
        <f t="shared" si="1"/>
        <v>#DIV/0!</v>
      </c>
      <c r="K36" s="45" t="e">
        <f t="shared" si="5"/>
        <v>#DIV/0!</v>
      </c>
    </row>
    <row r="37" spans="1:11" ht="15">
      <c r="A37" s="41"/>
      <c r="C37" s="42"/>
      <c r="D37" s="42"/>
      <c r="E37" s="43"/>
      <c r="F37" s="43"/>
      <c r="G37" s="43"/>
      <c r="H37" s="43"/>
      <c r="I37" s="44">
        <f t="shared" si="0"/>
        <v>0</v>
      </c>
      <c r="J37" s="45" t="e">
        <f t="shared" si="1"/>
        <v>#DIV/0!</v>
      </c>
      <c r="K37" s="45" t="e">
        <f t="shared" si="5"/>
        <v>#DIV/0!</v>
      </c>
    </row>
    <row r="38" spans="1:11" ht="15">
      <c r="A38" s="41"/>
      <c r="C38" s="42"/>
      <c r="D38" s="42"/>
      <c r="E38" s="43"/>
      <c r="F38" s="43"/>
      <c r="G38" s="43"/>
      <c r="H38" s="43"/>
      <c r="I38" s="44">
        <f t="shared" si="0"/>
        <v>0</v>
      </c>
      <c r="J38" s="45" t="e">
        <f t="shared" si="1"/>
        <v>#DIV/0!</v>
      </c>
      <c r="K38" s="45" t="e">
        <f t="shared" si="5"/>
        <v>#DIV/0!</v>
      </c>
    </row>
    <row r="39" spans="1:11" ht="15">
      <c r="A39" s="41"/>
      <c r="B39" s="42"/>
      <c r="C39" s="42"/>
      <c r="D39" s="42"/>
      <c r="E39" s="43"/>
      <c r="F39" s="43"/>
      <c r="G39" s="43"/>
      <c r="H39" s="43"/>
      <c r="I39" s="44">
        <f t="shared" si="0"/>
        <v>0</v>
      </c>
      <c r="J39" s="45" t="e">
        <f t="shared" si="1"/>
        <v>#DIV/0!</v>
      </c>
      <c r="K39" s="45" t="e">
        <f t="shared" si="5"/>
        <v>#DIV/0!</v>
      </c>
    </row>
    <row r="40" spans="1:11" ht="15">
      <c r="A40" s="41"/>
      <c r="B40" s="42"/>
      <c r="C40" s="42"/>
      <c r="D40" s="42"/>
      <c r="E40" s="43"/>
      <c r="F40" s="43"/>
      <c r="G40" s="43"/>
      <c r="H40" s="43"/>
      <c r="I40" s="44">
        <f t="shared" si="0"/>
        <v>0</v>
      </c>
      <c r="J40" s="45" t="e">
        <f t="shared" si="1"/>
        <v>#DIV/0!</v>
      </c>
      <c r="K40" s="45" t="e">
        <f t="shared" si="5"/>
        <v>#DIV/0!</v>
      </c>
    </row>
    <row r="41" spans="1:11" ht="15">
      <c r="A41" s="41"/>
      <c r="B41" s="42"/>
      <c r="C41" s="42"/>
      <c r="D41" s="42"/>
      <c r="E41" s="43"/>
      <c r="F41" s="43"/>
      <c r="G41" s="43"/>
      <c r="H41" s="43"/>
      <c r="I41" s="44">
        <f t="shared" si="0"/>
        <v>0</v>
      </c>
      <c r="J41" s="45" t="e">
        <f t="shared" si="1"/>
        <v>#DIV/0!</v>
      </c>
      <c r="K41" s="45" t="e">
        <f t="shared" si="5"/>
        <v>#DIV/0!</v>
      </c>
    </row>
    <row r="42" spans="1:11" ht="15">
      <c r="A42" s="41"/>
      <c r="B42" s="42"/>
      <c r="C42" s="42"/>
      <c r="D42" s="42"/>
      <c r="E42" s="43"/>
      <c r="F42" s="43"/>
      <c r="G42" s="43"/>
      <c r="H42" s="43"/>
      <c r="I42" s="44">
        <f t="shared" si="0"/>
        <v>0</v>
      </c>
      <c r="J42" s="45" t="e">
        <f t="shared" si="1"/>
        <v>#DIV/0!</v>
      </c>
      <c r="K42" s="45" t="e">
        <f t="shared" si="5"/>
        <v>#DIV/0!</v>
      </c>
    </row>
    <row r="43" spans="1:11" ht="15">
      <c r="A43" s="41"/>
      <c r="B43" s="42"/>
      <c r="C43" s="42"/>
      <c r="D43" s="42"/>
      <c r="E43" s="43"/>
      <c r="F43" s="43"/>
      <c r="G43" s="43"/>
      <c r="H43" s="43"/>
      <c r="I43" s="44">
        <f t="shared" si="0"/>
        <v>0</v>
      </c>
      <c r="J43" s="45" t="e">
        <f t="shared" si="1"/>
        <v>#DIV/0!</v>
      </c>
      <c r="K43" s="45" t="e">
        <f t="shared" si="5"/>
        <v>#DIV/0!</v>
      </c>
    </row>
    <row r="44" spans="1:11" ht="15">
      <c r="A44" s="41"/>
      <c r="B44" s="42"/>
      <c r="C44" s="42"/>
      <c r="D44" s="42"/>
      <c r="E44" s="43"/>
      <c r="F44" s="43"/>
      <c r="G44" s="43"/>
      <c r="H44" s="43"/>
      <c r="I44" s="44">
        <f t="shared" si="0"/>
        <v>0</v>
      </c>
      <c r="J44" s="45" t="e">
        <f t="shared" si="1"/>
        <v>#DIV/0!</v>
      </c>
      <c r="K44" s="45" t="e">
        <f t="shared" si="5"/>
        <v>#DIV/0!</v>
      </c>
    </row>
    <row r="45" spans="1:11" ht="15">
      <c r="A45" s="41"/>
      <c r="B45" s="42"/>
      <c r="C45" s="42"/>
      <c r="D45" s="42"/>
      <c r="E45" s="43"/>
      <c r="F45" s="43"/>
      <c r="G45" s="43"/>
      <c r="H45" s="43"/>
      <c r="I45" s="44">
        <f t="shared" ref="I45:I73" si="6">SUM(B45:H45)</f>
        <v>0</v>
      </c>
      <c r="J45" s="45" t="e">
        <f t="shared" si="1"/>
        <v>#DIV/0!</v>
      </c>
      <c r="K45" s="45" t="e">
        <f t="shared" si="5"/>
        <v>#DIV/0!</v>
      </c>
    </row>
    <row r="46" spans="1:11" ht="15">
      <c r="A46" s="41"/>
      <c r="B46" s="42"/>
      <c r="C46" s="42"/>
      <c r="D46" s="42"/>
      <c r="E46" s="43"/>
      <c r="F46" s="43"/>
      <c r="G46" s="43"/>
      <c r="H46" s="43"/>
      <c r="I46" s="44">
        <f t="shared" si="6"/>
        <v>0</v>
      </c>
      <c r="J46" s="45" t="e">
        <f t="shared" si="1"/>
        <v>#DIV/0!</v>
      </c>
      <c r="K46" s="45" t="e">
        <f t="shared" si="5"/>
        <v>#DIV/0!</v>
      </c>
    </row>
    <row r="47" spans="1:11" ht="15">
      <c r="A47" s="41"/>
      <c r="B47" s="42"/>
      <c r="C47" s="42"/>
      <c r="D47" s="42"/>
      <c r="E47" s="43"/>
      <c r="F47" s="43"/>
      <c r="G47" s="43"/>
      <c r="H47" s="43"/>
      <c r="I47" s="44">
        <f t="shared" si="6"/>
        <v>0</v>
      </c>
      <c r="J47" s="45" t="e">
        <f t="shared" si="1"/>
        <v>#DIV/0!</v>
      </c>
      <c r="K47" s="45" t="e">
        <f t="shared" si="5"/>
        <v>#DIV/0!</v>
      </c>
    </row>
    <row r="48" spans="1:11" ht="15">
      <c r="A48" s="41"/>
      <c r="B48" s="42"/>
      <c r="C48" s="42"/>
      <c r="D48" s="42"/>
      <c r="E48" s="43"/>
      <c r="F48" s="43"/>
      <c r="G48" s="43"/>
      <c r="H48" s="43"/>
      <c r="I48" s="44">
        <f t="shared" si="6"/>
        <v>0</v>
      </c>
      <c r="J48" s="45" t="e">
        <f t="shared" si="1"/>
        <v>#DIV/0!</v>
      </c>
      <c r="K48" s="45" t="e">
        <f t="shared" si="5"/>
        <v>#DIV/0!</v>
      </c>
    </row>
    <row r="49" spans="1:11" ht="15">
      <c r="A49" s="41"/>
      <c r="B49" s="42"/>
      <c r="C49" s="42"/>
      <c r="D49" s="42"/>
      <c r="E49" s="43"/>
      <c r="F49" s="43"/>
      <c r="G49" s="43"/>
      <c r="H49" s="43"/>
      <c r="I49" s="44">
        <f t="shared" si="6"/>
        <v>0</v>
      </c>
      <c r="J49" s="45" t="e">
        <f t="shared" si="1"/>
        <v>#DIV/0!</v>
      </c>
      <c r="K49" s="45" t="e">
        <f t="shared" si="5"/>
        <v>#DIV/0!</v>
      </c>
    </row>
    <row r="50" spans="1:11" ht="15">
      <c r="A50" s="41"/>
      <c r="B50" s="42"/>
      <c r="C50" s="42"/>
      <c r="D50" s="42"/>
      <c r="E50" s="43"/>
      <c r="F50" s="43"/>
      <c r="G50" s="43"/>
      <c r="H50" s="43"/>
      <c r="I50" s="44">
        <f t="shared" si="6"/>
        <v>0</v>
      </c>
      <c r="J50" s="45" t="e">
        <f t="shared" si="1"/>
        <v>#DIV/0!</v>
      </c>
      <c r="K50" s="45" t="e">
        <f t="shared" si="5"/>
        <v>#DIV/0!</v>
      </c>
    </row>
    <row r="51" spans="1:11" ht="15">
      <c r="A51" s="41"/>
      <c r="B51" s="42"/>
      <c r="C51" s="42"/>
      <c r="D51" s="42"/>
      <c r="E51" s="43"/>
      <c r="F51" s="43"/>
      <c r="G51" s="43"/>
      <c r="H51" s="43"/>
      <c r="I51" s="44">
        <f t="shared" si="6"/>
        <v>0</v>
      </c>
      <c r="J51" s="45" t="e">
        <f t="shared" si="1"/>
        <v>#DIV/0!</v>
      </c>
      <c r="K51" s="45" t="e">
        <f t="shared" si="5"/>
        <v>#DIV/0!</v>
      </c>
    </row>
    <row r="52" spans="1:11" ht="15">
      <c r="A52" s="41"/>
      <c r="B52" s="42"/>
      <c r="C52" s="42"/>
      <c r="D52" s="42"/>
      <c r="E52" s="43"/>
      <c r="F52" s="43"/>
      <c r="G52" s="43"/>
      <c r="H52" s="43"/>
      <c r="I52" s="44">
        <f t="shared" si="6"/>
        <v>0</v>
      </c>
      <c r="J52" s="45" t="e">
        <f t="shared" si="1"/>
        <v>#DIV/0!</v>
      </c>
      <c r="K52" s="45" t="e">
        <f t="shared" si="5"/>
        <v>#DIV/0!</v>
      </c>
    </row>
    <row r="53" spans="1:11" ht="15">
      <c r="A53" s="41"/>
      <c r="B53" s="42"/>
      <c r="C53" s="42"/>
      <c r="D53" s="42"/>
      <c r="E53" s="43"/>
      <c r="F53" s="43"/>
      <c r="G53" s="43"/>
      <c r="H53" s="43"/>
      <c r="I53" s="44">
        <f t="shared" si="6"/>
        <v>0</v>
      </c>
      <c r="J53" s="45" t="e">
        <f t="shared" si="1"/>
        <v>#DIV/0!</v>
      </c>
      <c r="K53" s="45" t="e">
        <f t="shared" si="5"/>
        <v>#DIV/0!</v>
      </c>
    </row>
    <row r="54" spans="1:11" ht="15">
      <c r="A54" s="41"/>
      <c r="B54" s="42"/>
      <c r="C54" s="42"/>
      <c r="D54" s="42"/>
      <c r="E54" s="43"/>
      <c r="F54" s="43"/>
      <c r="G54" s="43"/>
      <c r="H54" s="43"/>
      <c r="I54" s="44">
        <f t="shared" si="6"/>
        <v>0</v>
      </c>
      <c r="J54" s="45" t="e">
        <f t="shared" si="1"/>
        <v>#DIV/0!</v>
      </c>
      <c r="K54" s="45" t="e">
        <f t="shared" si="5"/>
        <v>#DIV/0!</v>
      </c>
    </row>
    <row r="55" spans="1:11" ht="15">
      <c r="A55" s="41"/>
      <c r="B55" s="42"/>
      <c r="C55" s="42"/>
      <c r="D55" s="42"/>
      <c r="E55" s="43"/>
      <c r="F55" s="43"/>
      <c r="G55" s="43"/>
      <c r="H55" s="43"/>
      <c r="I55" s="44">
        <f t="shared" si="6"/>
        <v>0</v>
      </c>
      <c r="J55" s="45" t="e">
        <f t="shared" si="1"/>
        <v>#DIV/0!</v>
      </c>
      <c r="K55" s="45" t="e">
        <f t="shared" si="5"/>
        <v>#DIV/0!</v>
      </c>
    </row>
    <row r="56" spans="1:11" ht="15">
      <c r="A56" s="41"/>
      <c r="B56" s="42"/>
      <c r="C56" s="42"/>
      <c r="D56" s="42"/>
      <c r="E56" s="43"/>
      <c r="F56" s="43"/>
      <c r="G56" s="43"/>
      <c r="H56" s="43"/>
      <c r="I56" s="44">
        <f t="shared" si="6"/>
        <v>0</v>
      </c>
      <c r="J56" s="45" t="e">
        <f t="shared" si="1"/>
        <v>#DIV/0!</v>
      </c>
      <c r="K56" s="45" t="e">
        <f t="shared" si="5"/>
        <v>#DIV/0!</v>
      </c>
    </row>
    <row r="57" spans="1:11" ht="15">
      <c r="A57" s="41"/>
      <c r="B57" s="42"/>
      <c r="C57" s="42"/>
      <c r="D57" s="42"/>
      <c r="E57" s="43"/>
      <c r="F57" s="43"/>
      <c r="G57" s="43"/>
      <c r="H57" s="43"/>
      <c r="I57" s="44">
        <f t="shared" si="6"/>
        <v>0</v>
      </c>
      <c r="J57" s="45" t="e">
        <f t="shared" si="1"/>
        <v>#DIV/0!</v>
      </c>
      <c r="K57" s="45" t="e">
        <f t="shared" si="5"/>
        <v>#DIV/0!</v>
      </c>
    </row>
    <row r="58" spans="1:11" ht="15">
      <c r="A58" s="41"/>
      <c r="B58" s="42"/>
      <c r="C58" s="42"/>
      <c r="D58" s="42"/>
      <c r="E58" s="43"/>
      <c r="F58" s="43"/>
      <c r="G58" s="43"/>
      <c r="H58" s="43"/>
      <c r="I58" s="44">
        <f t="shared" si="6"/>
        <v>0</v>
      </c>
      <c r="J58" s="45" t="e">
        <f t="shared" si="1"/>
        <v>#DIV/0!</v>
      </c>
      <c r="K58" s="45" t="e">
        <f t="shared" si="5"/>
        <v>#DIV/0!</v>
      </c>
    </row>
    <row r="59" spans="1:11" ht="15">
      <c r="A59" s="41"/>
      <c r="B59" s="42"/>
      <c r="C59" s="42"/>
      <c r="D59" s="42"/>
      <c r="E59" s="43"/>
      <c r="F59" s="43"/>
      <c r="G59" s="43"/>
      <c r="H59" s="43"/>
      <c r="I59" s="44">
        <f t="shared" si="6"/>
        <v>0</v>
      </c>
      <c r="J59" s="45" t="e">
        <f t="shared" si="1"/>
        <v>#DIV/0!</v>
      </c>
      <c r="K59" s="45" t="e">
        <f t="shared" si="5"/>
        <v>#DIV/0!</v>
      </c>
    </row>
    <row r="60" spans="1:11" ht="15">
      <c r="A60" s="41"/>
      <c r="B60" s="42"/>
      <c r="C60" s="42"/>
      <c r="D60" s="42"/>
      <c r="E60" s="43"/>
      <c r="F60" s="43"/>
      <c r="G60" s="43"/>
      <c r="H60" s="43"/>
      <c r="I60" s="44">
        <f t="shared" si="6"/>
        <v>0</v>
      </c>
      <c r="J60" s="45" t="e">
        <f t="shared" si="1"/>
        <v>#DIV/0!</v>
      </c>
      <c r="K60" s="45" t="e">
        <f t="shared" si="5"/>
        <v>#DIV/0!</v>
      </c>
    </row>
    <row r="61" spans="1:11" ht="15">
      <c r="A61" s="41"/>
      <c r="B61" s="42"/>
      <c r="C61" s="42"/>
      <c r="D61" s="42"/>
      <c r="E61" s="43"/>
      <c r="F61" s="43"/>
      <c r="G61" s="43"/>
      <c r="H61" s="43"/>
      <c r="I61" s="44">
        <f t="shared" si="6"/>
        <v>0</v>
      </c>
      <c r="J61" s="45" t="e">
        <f t="shared" si="1"/>
        <v>#DIV/0!</v>
      </c>
      <c r="K61" s="45" t="e">
        <f t="shared" si="5"/>
        <v>#DIV/0!</v>
      </c>
    </row>
    <row r="62" spans="1:11" ht="15">
      <c r="A62" s="41"/>
      <c r="B62" s="42"/>
      <c r="C62" s="42"/>
      <c r="D62" s="42"/>
      <c r="E62" s="43"/>
      <c r="F62" s="43"/>
      <c r="G62" s="43"/>
      <c r="H62" s="43"/>
      <c r="I62" s="44">
        <f t="shared" si="6"/>
        <v>0</v>
      </c>
      <c r="J62" s="45" t="e">
        <f t="shared" si="1"/>
        <v>#DIV/0!</v>
      </c>
      <c r="K62" s="45" t="e">
        <f t="shared" si="5"/>
        <v>#DIV/0!</v>
      </c>
    </row>
    <row r="63" spans="1:11" ht="15">
      <c r="A63" s="41"/>
      <c r="B63" s="42"/>
      <c r="C63" s="42"/>
      <c r="D63" s="42"/>
      <c r="E63" s="43"/>
      <c r="F63" s="43"/>
      <c r="G63" s="43"/>
      <c r="H63" s="43"/>
      <c r="I63" s="44">
        <f t="shared" si="6"/>
        <v>0</v>
      </c>
      <c r="J63" s="45" t="e">
        <f t="shared" si="1"/>
        <v>#DIV/0!</v>
      </c>
      <c r="K63" s="45" t="e">
        <f t="shared" si="5"/>
        <v>#DIV/0!</v>
      </c>
    </row>
    <row r="64" spans="1:11" ht="15">
      <c r="A64" s="41"/>
      <c r="B64" s="42"/>
      <c r="C64" s="42"/>
      <c r="D64" s="42"/>
      <c r="E64" s="43"/>
      <c r="F64" s="43"/>
      <c r="G64" s="43"/>
      <c r="H64" s="43"/>
      <c r="I64" s="44">
        <f t="shared" si="6"/>
        <v>0</v>
      </c>
      <c r="J64" s="45" t="e">
        <f t="shared" si="1"/>
        <v>#DIV/0!</v>
      </c>
      <c r="K64" s="45" t="e">
        <f t="shared" si="5"/>
        <v>#DIV/0!</v>
      </c>
    </row>
    <row r="65" spans="1:11" ht="15">
      <c r="A65" s="41"/>
      <c r="B65" s="42"/>
      <c r="C65" s="42"/>
      <c r="D65" s="42"/>
      <c r="E65" s="43"/>
      <c r="F65" s="43"/>
      <c r="G65" s="43"/>
      <c r="H65" s="43"/>
      <c r="I65" s="44">
        <f t="shared" si="6"/>
        <v>0</v>
      </c>
      <c r="J65" s="45" t="e">
        <f t="shared" si="1"/>
        <v>#DIV/0!</v>
      </c>
      <c r="K65" s="45" t="e">
        <f t="shared" si="5"/>
        <v>#DIV/0!</v>
      </c>
    </row>
    <row r="66" spans="1:11" ht="15">
      <c r="A66" s="41"/>
      <c r="B66" s="42"/>
      <c r="C66" s="42"/>
      <c r="D66" s="42"/>
      <c r="E66" s="43"/>
      <c r="F66" s="43"/>
      <c r="G66" s="43"/>
      <c r="H66" s="43"/>
      <c r="I66" s="44">
        <f t="shared" si="6"/>
        <v>0</v>
      </c>
      <c r="J66" s="45" t="e">
        <f t="shared" si="1"/>
        <v>#DIV/0!</v>
      </c>
      <c r="K66" s="45" t="e">
        <f t="shared" si="5"/>
        <v>#DIV/0!</v>
      </c>
    </row>
    <row r="67" spans="1:11" ht="15">
      <c r="A67" s="41"/>
      <c r="B67" s="42"/>
      <c r="C67" s="42"/>
      <c r="D67" s="42"/>
      <c r="E67" s="43"/>
      <c r="F67" s="43"/>
      <c r="G67" s="43"/>
      <c r="H67" s="43"/>
      <c r="I67" s="44">
        <f t="shared" si="6"/>
        <v>0</v>
      </c>
      <c r="J67" s="45" t="e">
        <f t="shared" si="1"/>
        <v>#DIV/0!</v>
      </c>
      <c r="K67" s="45" t="e">
        <f t="shared" si="5"/>
        <v>#DIV/0!</v>
      </c>
    </row>
    <row r="68" spans="1:11" ht="15">
      <c r="A68" s="41"/>
      <c r="B68" s="42"/>
      <c r="C68" s="42"/>
      <c r="D68" s="42"/>
      <c r="E68" s="43"/>
      <c r="F68" s="43"/>
      <c r="G68" s="43"/>
      <c r="H68" s="43"/>
      <c r="I68" s="44">
        <f t="shared" si="6"/>
        <v>0</v>
      </c>
      <c r="J68" s="45" t="e">
        <f t="shared" si="1"/>
        <v>#DIV/0!</v>
      </c>
      <c r="K68" s="45" t="e">
        <f t="shared" si="5"/>
        <v>#DIV/0!</v>
      </c>
    </row>
    <row r="69" spans="1:11" ht="15">
      <c r="A69" s="41"/>
      <c r="B69" s="42"/>
      <c r="C69" s="42"/>
      <c r="D69" s="42"/>
      <c r="E69" s="43"/>
      <c r="F69" s="43"/>
      <c r="G69" s="43"/>
      <c r="H69" s="43"/>
      <c r="I69" s="44">
        <f t="shared" si="6"/>
        <v>0</v>
      </c>
      <c r="J69" s="45" t="e">
        <f t="shared" si="1"/>
        <v>#DIV/0!</v>
      </c>
      <c r="K69" s="45" t="e">
        <f t="shared" si="5"/>
        <v>#DIV/0!</v>
      </c>
    </row>
    <row r="70" spans="1:11" ht="15">
      <c r="A70" s="41"/>
      <c r="B70" s="42"/>
      <c r="C70" s="42"/>
      <c r="D70" s="42"/>
      <c r="E70" s="43"/>
      <c r="F70" s="43"/>
      <c r="G70" s="43"/>
      <c r="H70" s="43"/>
      <c r="I70" s="44">
        <f t="shared" si="6"/>
        <v>0</v>
      </c>
      <c r="J70" s="45" t="e">
        <f t="shared" si="1"/>
        <v>#DIV/0!</v>
      </c>
      <c r="K70" s="45" t="e">
        <f t="shared" si="5"/>
        <v>#DIV/0!</v>
      </c>
    </row>
    <row r="71" spans="1:11" ht="15">
      <c r="A71" s="41"/>
      <c r="B71" s="42"/>
      <c r="C71" s="42"/>
      <c r="D71" s="42"/>
      <c r="E71" s="43"/>
      <c r="F71" s="43"/>
      <c r="G71" s="43"/>
      <c r="H71" s="43"/>
      <c r="I71" s="44">
        <f t="shared" si="6"/>
        <v>0</v>
      </c>
      <c r="J71" s="45" t="e">
        <f t="shared" si="1"/>
        <v>#DIV/0!</v>
      </c>
      <c r="K71" s="45" t="e">
        <f t="shared" si="5"/>
        <v>#DIV/0!</v>
      </c>
    </row>
    <row r="72" spans="1:11" ht="15">
      <c r="A72" s="41"/>
      <c r="B72" s="42"/>
      <c r="C72" s="42"/>
      <c r="D72" s="42"/>
      <c r="E72" s="43"/>
      <c r="F72" s="43"/>
      <c r="G72" s="43"/>
      <c r="H72" s="43"/>
      <c r="I72" s="44">
        <f t="shared" si="6"/>
        <v>0</v>
      </c>
      <c r="J72" s="45" t="e">
        <f t="shared" si="1"/>
        <v>#DIV/0!</v>
      </c>
      <c r="K72" s="45" t="e">
        <f t="shared" si="5"/>
        <v>#DIV/0!</v>
      </c>
    </row>
    <row r="73" spans="1:11" ht="15">
      <c r="A73" s="41"/>
      <c r="B73" s="42"/>
      <c r="C73" s="42"/>
      <c r="D73" s="42"/>
      <c r="E73" s="43"/>
      <c r="F73" s="43"/>
      <c r="G73" s="43"/>
      <c r="H73" s="43"/>
      <c r="I73" s="44">
        <f t="shared" si="6"/>
        <v>0</v>
      </c>
      <c r="J73" s="45" t="e">
        <f t="shared" si="1"/>
        <v>#DIV/0!</v>
      </c>
      <c r="K73" s="45" t="e">
        <f t="shared" si="5"/>
        <v>#DIV/0!</v>
      </c>
    </row>
    <row r="74" spans="1:11">
      <c r="A74" s="48" t="s">
        <v>116</v>
      </c>
      <c r="B74" s="49">
        <f>SUM(B13:B73)</f>
        <v>52611</v>
      </c>
      <c r="C74" s="49">
        <f>SUM(C13:C73)</f>
        <v>61208</v>
      </c>
      <c r="D74" s="49">
        <f t="shared" ref="D74:I74" si="7">SUM(D13:D73)</f>
        <v>0</v>
      </c>
      <c r="E74" s="49">
        <f t="shared" si="7"/>
        <v>0</v>
      </c>
      <c r="F74" s="49">
        <f t="shared" si="7"/>
        <v>0</v>
      </c>
      <c r="G74" s="49">
        <f t="shared" si="7"/>
        <v>0</v>
      </c>
      <c r="H74" s="49">
        <f t="shared" si="7"/>
        <v>0</v>
      </c>
      <c r="I74" s="49">
        <f t="shared" si="7"/>
        <v>113819</v>
      </c>
      <c r="J74" s="33"/>
    </row>
    <row r="79" spans="1:11" ht="18">
      <c r="D79" s="50"/>
    </row>
    <row r="80" spans="1:11" s="16" customFormat="1" ht="15"/>
  </sheetData>
  <protectedRanges>
    <protectedRange sqref="H13:H73" name="values_3"/>
    <protectedRange sqref="E13:G73" name="values_1_1"/>
  </protectedRanges>
  <mergeCells count="3">
    <mergeCell ref="D8:E8"/>
    <mergeCell ref="D9:E9"/>
    <mergeCell ref="D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14"/>
  <sheetViews>
    <sheetView tabSelected="1" topLeftCell="E1" zoomScale="70" zoomScaleNormal="70" workbookViewId="0">
      <selection activeCell="AB24" sqref="AB24"/>
    </sheetView>
  </sheetViews>
  <sheetFormatPr defaultRowHeight="12.75"/>
  <cols>
    <col min="1" max="1" width="14.5703125" style="14" bestFit="1" customWidth="1"/>
    <col min="2" max="2" width="18.7109375" style="14" bestFit="1" customWidth="1"/>
    <col min="3" max="3" width="14.42578125" style="14" customWidth="1"/>
    <col min="4" max="5" width="11" style="14" customWidth="1"/>
    <col min="6" max="6" width="15" style="14" customWidth="1"/>
    <col min="7" max="7" width="11" style="14" customWidth="1"/>
    <col min="8" max="8" width="12.7109375" style="14" customWidth="1"/>
    <col min="9" max="9" width="12.85546875" style="14" customWidth="1"/>
    <col min="10" max="10" width="15" style="14" bestFit="1" customWidth="1"/>
    <col min="11" max="11" width="12.28515625" style="14" bestFit="1" customWidth="1"/>
    <col min="12" max="14" width="9.140625" style="14"/>
    <col min="15" max="15" width="15.28515625" style="14" customWidth="1"/>
    <col min="16" max="16" width="9.28515625" style="14" bestFit="1" customWidth="1"/>
    <col min="17" max="18" width="9.140625" style="14"/>
    <col min="19" max="19" width="12.5703125" style="14" bestFit="1" customWidth="1"/>
    <col min="20" max="21" width="10" style="14" bestFit="1" customWidth="1"/>
    <col min="22" max="244" width="9.140625" style="14"/>
    <col min="245" max="245" width="15.42578125" style="14" customWidth="1"/>
    <col min="246" max="246" width="14.42578125" style="14" customWidth="1"/>
    <col min="247" max="248" width="11" style="14" customWidth="1"/>
    <col min="249" max="249" width="15" style="14" customWidth="1"/>
    <col min="250" max="250" width="11" style="14" customWidth="1"/>
    <col min="251" max="251" width="12.7109375" style="14" customWidth="1"/>
    <col min="252" max="252" width="12.85546875" style="14" customWidth="1"/>
    <col min="253" max="253" width="13.42578125" style="14" customWidth="1"/>
    <col min="254" max="257" width="9.140625" style="14"/>
    <col min="258" max="258" width="15.28515625" style="14" customWidth="1"/>
    <col min="259" max="259" width="9.28515625" style="14" bestFit="1" customWidth="1"/>
    <col min="260" max="260" width="9.140625" style="14"/>
    <col min="261" max="261" width="12.7109375" style="14" customWidth="1"/>
    <col min="262" max="500" width="9.140625" style="14"/>
    <col min="501" max="501" width="15.42578125" style="14" customWidth="1"/>
    <col min="502" max="502" width="14.42578125" style="14" customWidth="1"/>
    <col min="503" max="504" width="11" style="14" customWidth="1"/>
    <col min="505" max="505" width="15" style="14" customWidth="1"/>
    <col min="506" max="506" width="11" style="14" customWidth="1"/>
    <col min="507" max="507" width="12.7109375" style="14" customWidth="1"/>
    <col min="508" max="508" width="12.85546875" style="14" customWidth="1"/>
    <col min="509" max="509" width="13.42578125" style="14" customWidth="1"/>
    <col min="510" max="513" width="9.140625" style="14"/>
    <col min="514" max="514" width="15.28515625" style="14" customWidth="1"/>
    <col min="515" max="515" width="9.28515625" style="14" bestFit="1" customWidth="1"/>
    <col min="516" max="516" width="9.140625" style="14"/>
    <col min="517" max="517" width="12.7109375" style="14" customWidth="1"/>
    <col min="518" max="756" width="9.140625" style="14"/>
    <col min="757" max="757" width="15.42578125" style="14" customWidth="1"/>
    <col min="758" max="758" width="14.42578125" style="14" customWidth="1"/>
    <col min="759" max="760" width="11" style="14" customWidth="1"/>
    <col min="761" max="761" width="15" style="14" customWidth="1"/>
    <col min="762" max="762" width="11" style="14" customWidth="1"/>
    <col min="763" max="763" width="12.7109375" style="14" customWidth="1"/>
    <col min="764" max="764" width="12.85546875" style="14" customWidth="1"/>
    <col min="765" max="765" width="13.42578125" style="14" customWidth="1"/>
    <col min="766" max="769" width="9.140625" style="14"/>
    <col min="770" max="770" width="15.28515625" style="14" customWidth="1"/>
    <col min="771" max="771" width="9.28515625" style="14" bestFit="1" customWidth="1"/>
    <col min="772" max="772" width="9.140625" style="14"/>
    <col min="773" max="773" width="12.7109375" style="14" customWidth="1"/>
    <col min="774" max="1012" width="9.140625" style="14"/>
    <col min="1013" max="1013" width="15.42578125" style="14" customWidth="1"/>
    <col min="1014" max="1014" width="14.42578125" style="14" customWidth="1"/>
    <col min="1015" max="1016" width="11" style="14" customWidth="1"/>
    <col min="1017" max="1017" width="15" style="14" customWidth="1"/>
    <col min="1018" max="1018" width="11" style="14" customWidth="1"/>
    <col min="1019" max="1019" width="12.7109375" style="14" customWidth="1"/>
    <col min="1020" max="1020" width="12.85546875" style="14" customWidth="1"/>
    <col min="1021" max="1021" width="13.42578125" style="14" customWidth="1"/>
    <col min="1022" max="1025" width="9.140625" style="14"/>
    <col min="1026" max="1026" width="15.28515625" style="14" customWidth="1"/>
    <col min="1027" max="1027" width="9.28515625" style="14" bestFit="1" customWidth="1"/>
    <col min="1028" max="1028" width="9.140625" style="14"/>
    <col min="1029" max="1029" width="12.7109375" style="14" customWidth="1"/>
    <col min="1030" max="1268" width="9.140625" style="14"/>
    <col min="1269" max="1269" width="15.42578125" style="14" customWidth="1"/>
    <col min="1270" max="1270" width="14.42578125" style="14" customWidth="1"/>
    <col min="1271" max="1272" width="11" style="14" customWidth="1"/>
    <col min="1273" max="1273" width="15" style="14" customWidth="1"/>
    <col min="1274" max="1274" width="11" style="14" customWidth="1"/>
    <col min="1275" max="1275" width="12.7109375" style="14" customWidth="1"/>
    <col min="1276" max="1276" width="12.85546875" style="14" customWidth="1"/>
    <col min="1277" max="1277" width="13.42578125" style="14" customWidth="1"/>
    <col min="1278" max="1281" width="9.140625" style="14"/>
    <col min="1282" max="1282" width="15.28515625" style="14" customWidth="1"/>
    <col min="1283" max="1283" width="9.28515625" style="14" bestFit="1" customWidth="1"/>
    <col min="1284" max="1284" width="9.140625" style="14"/>
    <col min="1285" max="1285" width="12.7109375" style="14" customWidth="1"/>
    <col min="1286" max="1524" width="9.140625" style="14"/>
    <col min="1525" max="1525" width="15.42578125" style="14" customWidth="1"/>
    <col min="1526" max="1526" width="14.42578125" style="14" customWidth="1"/>
    <col min="1527" max="1528" width="11" style="14" customWidth="1"/>
    <col min="1529" max="1529" width="15" style="14" customWidth="1"/>
    <col min="1530" max="1530" width="11" style="14" customWidth="1"/>
    <col min="1531" max="1531" width="12.7109375" style="14" customWidth="1"/>
    <col min="1532" max="1532" width="12.85546875" style="14" customWidth="1"/>
    <col min="1533" max="1533" width="13.42578125" style="14" customWidth="1"/>
    <col min="1534" max="1537" width="9.140625" style="14"/>
    <col min="1538" max="1538" width="15.28515625" style="14" customWidth="1"/>
    <col min="1539" max="1539" width="9.28515625" style="14" bestFit="1" customWidth="1"/>
    <col min="1540" max="1540" width="9.140625" style="14"/>
    <col min="1541" max="1541" width="12.7109375" style="14" customWidth="1"/>
    <col min="1542" max="1780" width="9.140625" style="14"/>
    <col min="1781" max="1781" width="15.42578125" style="14" customWidth="1"/>
    <col min="1782" max="1782" width="14.42578125" style="14" customWidth="1"/>
    <col min="1783" max="1784" width="11" style="14" customWidth="1"/>
    <col min="1785" max="1785" width="15" style="14" customWidth="1"/>
    <col min="1786" max="1786" width="11" style="14" customWidth="1"/>
    <col min="1787" max="1787" width="12.7109375" style="14" customWidth="1"/>
    <col min="1788" max="1788" width="12.85546875" style="14" customWidth="1"/>
    <col min="1789" max="1789" width="13.42578125" style="14" customWidth="1"/>
    <col min="1790" max="1793" width="9.140625" style="14"/>
    <col min="1794" max="1794" width="15.28515625" style="14" customWidth="1"/>
    <col min="1795" max="1795" width="9.28515625" style="14" bestFit="1" customWidth="1"/>
    <col min="1796" max="1796" width="9.140625" style="14"/>
    <col min="1797" max="1797" width="12.7109375" style="14" customWidth="1"/>
    <col min="1798" max="2036" width="9.140625" style="14"/>
    <col min="2037" max="2037" width="15.42578125" style="14" customWidth="1"/>
    <col min="2038" max="2038" width="14.42578125" style="14" customWidth="1"/>
    <col min="2039" max="2040" width="11" style="14" customWidth="1"/>
    <col min="2041" max="2041" width="15" style="14" customWidth="1"/>
    <col min="2042" max="2042" width="11" style="14" customWidth="1"/>
    <col min="2043" max="2043" width="12.7109375" style="14" customWidth="1"/>
    <col min="2044" max="2044" width="12.85546875" style="14" customWidth="1"/>
    <col min="2045" max="2045" width="13.42578125" style="14" customWidth="1"/>
    <col min="2046" max="2049" width="9.140625" style="14"/>
    <col min="2050" max="2050" width="15.28515625" style="14" customWidth="1"/>
    <col min="2051" max="2051" width="9.28515625" style="14" bestFit="1" customWidth="1"/>
    <col min="2052" max="2052" width="9.140625" style="14"/>
    <col min="2053" max="2053" width="12.7109375" style="14" customWidth="1"/>
    <col min="2054" max="2292" width="9.140625" style="14"/>
    <col min="2293" max="2293" width="15.42578125" style="14" customWidth="1"/>
    <col min="2294" max="2294" width="14.42578125" style="14" customWidth="1"/>
    <col min="2295" max="2296" width="11" style="14" customWidth="1"/>
    <col min="2297" max="2297" width="15" style="14" customWidth="1"/>
    <col min="2298" max="2298" width="11" style="14" customWidth="1"/>
    <col min="2299" max="2299" width="12.7109375" style="14" customWidth="1"/>
    <col min="2300" max="2300" width="12.85546875" style="14" customWidth="1"/>
    <col min="2301" max="2301" width="13.42578125" style="14" customWidth="1"/>
    <col min="2302" max="2305" width="9.140625" style="14"/>
    <col min="2306" max="2306" width="15.28515625" style="14" customWidth="1"/>
    <col min="2307" max="2307" width="9.28515625" style="14" bestFit="1" customWidth="1"/>
    <col min="2308" max="2308" width="9.140625" style="14"/>
    <col min="2309" max="2309" width="12.7109375" style="14" customWidth="1"/>
    <col min="2310" max="2548" width="9.140625" style="14"/>
    <col min="2549" max="2549" width="15.42578125" style="14" customWidth="1"/>
    <col min="2550" max="2550" width="14.42578125" style="14" customWidth="1"/>
    <col min="2551" max="2552" width="11" style="14" customWidth="1"/>
    <col min="2553" max="2553" width="15" style="14" customWidth="1"/>
    <col min="2554" max="2554" width="11" style="14" customWidth="1"/>
    <col min="2555" max="2555" width="12.7109375" style="14" customWidth="1"/>
    <col min="2556" max="2556" width="12.85546875" style="14" customWidth="1"/>
    <col min="2557" max="2557" width="13.42578125" style="14" customWidth="1"/>
    <col min="2558" max="2561" width="9.140625" style="14"/>
    <col min="2562" max="2562" width="15.28515625" style="14" customWidth="1"/>
    <col min="2563" max="2563" width="9.28515625" style="14" bestFit="1" customWidth="1"/>
    <col min="2564" max="2564" width="9.140625" style="14"/>
    <col min="2565" max="2565" width="12.7109375" style="14" customWidth="1"/>
    <col min="2566" max="2804" width="9.140625" style="14"/>
    <col min="2805" max="2805" width="15.42578125" style="14" customWidth="1"/>
    <col min="2806" max="2806" width="14.42578125" style="14" customWidth="1"/>
    <col min="2807" max="2808" width="11" style="14" customWidth="1"/>
    <col min="2809" max="2809" width="15" style="14" customWidth="1"/>
    <col min="2810" max="2810" width="11" style="14" customWidth="1"/>
    <col min="2811" max="2811" width="12.7109375" style="14" customWidth="1"/>
    <col min="2812" max="2812" width="12.85546875" style="14" customWidth="1"/>
    <col min="2813" max="2813" width="13.42578125" style="14" customWidth="1"/>
    <col min="2814" max="2817" width="9.140625" style="14"/>
    <col min="2818" max="2818" width="15.28515625" style="14" customWidth="1"/>
    <col min="2819" max="2819" width="9.28515625" style="14" bestFit="1" customWidth="1"/>
    <col min="2820" max="2820" width="9.140625" style="14"/>
    <col min="2821" max="2821" width="12.7109375" style="14" customWidth="1"/>
    <col min="2822" max="3060" width="9.140625" style="14"/>
    <col min="3061" max="3061" width="15.42578125" style="14" customWidth="1"/>
    <col min="3062" max="3062" width="14.42578125" style="14" customWidth="1"/>
    <col min="3063" max="3064" width="11" style="14" customWidth="1"/>
    <col min="3065" max="3065" width="15" style="14" customWidth="1"/>
    <col min="3066" max="3066" width="11" style="14" customWidth="1"/>
    <col min="3067" max="3067" width="12.7109375" style="14" customWidth="1"/>
    <col min="3068" max="3068" width="12.85546875" style="14" customWidth="1"/>
    <col min="3069" max="3069" width="13.42578125" style="14" customWidth="1"/>
    <col min="3070" max="3073" width="9.140625" style="14"/>
    <col min="3074" max="3074" width="15.28515625" style="14" customWidth="1"/>
    <col min="3075" max="3075" width="9.28515625" style="14" bestFit="1" customWidth="1"/>
    <col min="3076" max="3076" width="9.140625" style="14"/>
    <col min="3077" max="3077" width="12.7109375" style="14" customWidth="1"/>
    <col min="3078" max="3316" width="9.140625" style="14"/>
    <col min="3317" max="3317" width="15.42578125" style="14" customWidth="1"/>
    <col min="3318" max="3318" width="14.42578125" style="14" customWidth="1"/>
    <col min="3319" max="3320" width="11" style="14" customWidth="1"/>
    <col min="3321" max="3321" width="15" style="14" customWidth="1"/>
    <col min="3322" max="3322" width="11" style="14" customWidth="1"/>
    <col min="3323" max="3323" width="12.7109375" style="14" customWidth="1"/>
    <col min="3324" max="3324" width="12.85546875" style="14" customWidth="1"/>
    <col min="3325" max="3325" width="13.42578125" style="14" customWidth="1"/>
    <col min="3326" max="3329" width="9.140625" style="14"/>
    <col min="3330" max="3330" width="15.28515625" style="14" customWidth="1"/>
    <col min="3331" max="3331" width="9.28515625" style="14" bestFit="1" customWidth="1"/>
    <col min="3332" max="3332" width="9.140625" style="14"/>
    <col min="3333" max="3333" width="12.7109375" style="14" customWidth="1"/>
    <col min="3334" max="3572" width="9.140625" style="14"/>
    <col min="3573" max="3573" width="15.42578125" style="14" customWidth="1"/>
    <col min="3574" max="3574" width="14.42578125" style="14" customWidth="1"/>
    <col min="3575" max="3576" width="11" style="14" customWidth="1"/>
    <col min="3577" max="3577" width="15" style="14" customWidth="1"/>
    <col min="3578" max="3578" width="11" style="14" customWidth="1"/>
    <col min="3579" max="3579" width="12.7109375" style="14" customWidth="1"/>
    <col min="3580" max="3580" width="12.85546875" style="14" customWidth="1"/>
    <col min="3581" max="3581" width="13.42578125" style="14" customWidth="1"/>
    <col min="3582" max="3585" width="9.140625" style="14"/>
    <col min="3586" max="3586" width="15.28515625" style="14" customWidth="1"/>
    <col min="3587" max="3587" width="9.28515625" style="14" bestFit="1" customWidth="1"/>
    <col min="3588" max="3588" width="9.140625" style="14"/>
    <col min="3589" max="3589" width="12.7109375" style="14" customWidth="1"/>
    <col min="3590" max="3828" width="9.140625" style="14"/>
    <col min="3829" max="3829" width="15.42578125" style="14" customWidth="1"/>
    <col min="3830" max="3830" width="14.42578125" style="14" customWidth="1"/>
    <col min="3831" max="3832" width="11" style="14" customWidth="1"/>
    <col min="3833" max="3833" width="15" style="14" customWidth="1"/>
    <col min="3834" max="3834" width="11" style="14" customWidth="1"/>
    <col min="3835" max="3835" width="12.7109375" style="14" customWidth="1"/>
    <col min="3836" max="3836" width="12.85546875" style="14" customWidth="1"/>
    <col min="3837" max="3837" width="13.42578125" style="14" customWidth="1"/>
    <col min="3838" max="3841" width="9.140625" style="14"/>
    <col min="3842" max="3842" width="15.28515625" style="14" customWidth="1"/>
    <col min="3843" max="3843" width="9.28515625" style="14" bestFit="1" customWidth="1"/>
    <col min="3844" max="3844" width="9.140625" style="14"/>
    <col min="3845" max="3845" width="12.7109375" style="14" customWidth="1"/>
    <col min="3846" max="4084" width="9.140625" style="14"/>
    <col min="4085" max="4085" width="15.42578125" style="14" customWidth="1"/>
    <col min="4086" max="4086" width="14.42578125" style="14" customWidth="1"/>
    <col min="4087" max="4088" width="11" style="14" customWidth="1"/>
    <col min="4089" max="4089" width="15" style="14" customWidth="1"/>
    <col min="4090" max="4090" width="11" style="14" customWidth="1"/>
    <col min="4091" max="4091" width="12.7109375" style="14" customWidth="1"/>
    <col min="4092" max="4092" width="12.85546875" style="14" customWidth="1"/>
    <col min="4093" max="4093" width="13.42578125" style="14" customWidth="1"/>
    <col min="4094" max="4097" width="9.140625" style="14"/>
    <col min="4098" max="4098" width="15.28515625" style="14" customWidth="1"/>
    <col min="4099" max="4099" width="9.28515625" style="14" bestFit="1" customWidth="1"/>
    <col min="4100" max="4100" width="9.140625" style="14"/>
    <col min="4101" max="4101" width="12.7109375" style="14" customWidth="1"/>
    <col min="4102" max="4340" width="9.140625" style="14"/>
    <col min="4341" max="4341" width="15.42578125" style="14" customWidth="1"/>
    <col min="4342" max="4342" width="14.42578125" style="14" customWidth="1"/>
    <col min="4343" max="4344" width="11" style="14" customWidth="1"/>
    <col min="4345" max="4345" width="15" style="14" customWidth="1"/>
    <col min="4346" max="4346" width="11" style="14" customWidth="1"/>
    <col min="4347" max="4347" width="12.7109375" style="14" customWidth="1"/>
    <col min="4348" max="4348" width="12.85546875" style="14" customWidth="1"/>
    <col min="4349" max="4349" width="13.42578125" style="14" customWidth="1"/>
    <col min="4350" max="4353" width="9.140625" style="14"/>
    <col min="4354" max="4354" width="15.28515625" style="14" customWidth="1"/>
    <col min="4355" max="4355" width="9.28515625" style="14" bestFit="1" customWidth="1"/>
    <col min="4356" max="4356" width="9.140625" style="14"/>
    <col min="4357" max="4357" width="12.7109375" style="14" customWidth="1"/>
    <col min="4358" max="4596" width="9.140625" style="14"/>
    <col min="4597" max="4597" width="15.42578125" style="14" customWidth="1"/>
    <col min="4598" max="4598" width="14.42578125" style="14" customWidth="1"/>
    <col min="4599" max="4600" width="11" style="14" customWidth="1"/>
    <col min="4601" max="4601" width="15" style="14" customWidth="1"/>
    <col min="4602" max="4602" width="11" style="14" customWidth="1"/>
    <col min="4603" max="4603" width="12.7109375" style="14" customWidth="1"/>
    <col min="4604" max="4604" width="12.85546875" style="14" customWidth="1"/>
    <col min="4605" max="4605" width="13.42578125" style="14" customWidth="1"/>
    <col min="4606" max="4609" width="9.140625" style="14"/>
    <col min="4610" max="4610" width="15.28515625" style="14" customWidth="1"/>
    <col min="4611" max="4611" width="9.28515625" style="14" bestFit="1" customWidth="1"/>
    <col min="4612" max="4612" width="9.140625" style="14"/>
    <col min="4613" max="4613" width="12.7109375" style="14" customWidth="1"/>
    <col min="4614" max="4852" width="9.140625" style="14"/>
    <col min="4853" max="4853" width="15.42578125" style="14" customWidth="1"/>
    <col min="4854" max="4854" width="14.42578125" style="14" customWidth="1"/>
    <col min="4855" max="4856" width="11" style="14" customWidth="1"/>
    <col min="4857" max="4857" width="15" style="14" customWidth="1"/>
    <col min="4858" max="4858" width="11" style="14" customWidth="1"/>
    <col min="4859" max="4859" width="12.7109375" style="14" customWidth="1"/>
    <col min="4860" max="4860" width="12.85546875" style="14" customWidth="1"/>
    <col min="4861" max="4861" width="13.42578125" style="14" customWidth="1"/>
    <col min="4862" max="4865" width="9.140625" style="14"/>
    <col min="4866" max="4866" width="15.28515625" style="14" customWidth="1"/>
    <col min="4867" max="4867" width="9.28515625" style="14" bestFit="1" customWidth="1"/>
    <col min="4868" max="4868" width="9.140625" style="14"/>
    <col min="4869" max="4869" width="12.7109375" style="14" customWidth="1"/>
    <col min="4870" max="5108" width="9.140625" style="14"/>
    <col min="5109" max="5109" width="15.42578125" style="14" customWidth="1"/>
    <col min="5110" max="5110" width="14.42578125" style="14" customWidth="1"/>
    <col min="5111" max="5112" width="11" style="14" customWidth="1"/>
    <col min="5113" max="5113" width="15" style="14" customWidth="1"/>
    <col min="5114" max="5114" width="11" style="14" customWidth="1"/>
    <col min="5115" max="5115" width="12.7109375" style="14" customWidth="1"/>
    <col min="5116" max="5116" width="12.85546875" style="14" customWidth="1"/>
    <col min="5117" max="5117" width="13.42578125" style="14" customWidth="1"/>
    <col min="5118" max="5121" width="9.140625" style="14"/>
    <col min="5122" max="5122" width="15.28515625" style="14" customWidth="1"/>
    <col min="5123" max="5123" width="9.28515625" style="14" bestFit="1" customWidth="1"/>
    <col min="5124" max="5124" width="9.140625" style="14"/>
    <col min="5125" max="5125" width="12.7109375" style="14" customWidth="1"/>
    <col min="5126" max="5364" width="9.140625" style="14"/>
    <col min="5365" max="5365" width="15.42578125" style="14" customWidth="1"/>
    <col min="5366" max="5366" width="14.42578125" style="14" customWidth="1"/>
    <col min="5367" max="5368" width="11" style="14" customWidth="1"/>
    <col min="5369" max="5369" width="15" style="14" customWidth="1"/>
    <col min="5370" max="5370" width="11" style="14" customWidth="1"/>
    <col min="5371" max="5371" width="12.7109375" style="14" customWidth="1"/>
    <col min="5372" max="5372" width="12.85546875" style="14" customWidth="1"/>
    <col min="5373" max="5373" width="13.42578125" style="14" customWidth="1"/>
    <col min="5374" max="5377" width="9.140625" style="14"/>
    <col min="5378" max="5378" width="15.28515625" style="14" customWidth="1"/>
    <col min="5379" max="5379" width="9.28515625" style="14" bestFit="1" customWidth="1"/>
    <col min="5380" max="5380" width="9.140625" style="14"/>
    <col min="5381" max="5381" width="12.7109375" style="14" customWidth="1"/>
    <col min="5382" max="5620" width="9.140625" style="14"/>
    <col min="5621" max="5621" width="15.42578125" style="14" customWidth="1"/>
    <col min="5622" max="5622" width="14.42578125" style="14" customWidth="1"/>
    <col min="5623" max="5624" width="11" style="14" customWidth="1"/>
    <col min="5625" max="5625" width="15" style="14" customWidth="1"/>
    <col min="5626" max="5626" width="11" style="14" customWidth="1"/>
    <col min="5627" max="5627" width="12.7109375" style="14" customWidth="1"/>
    <col min="5628" max="5628" width="12.85546875" style="14" customWidth="1"/>
    <col min="5629" max="5629" width="13.42578125" style="14" customWidth="1"/>
    <col min="5630" max="5633" width="9.140625" style="14"/>
    <col min="5634" max="5634" width="15.28515625" style="14" customWidth="1"/>
    <col min="5635" max="5635" width="9.28515625" style="14" bestFit="1" customWidth="1"/>
    <col min="5636" max="5636" width="9.140625" style="14"/>
    <col min="5637" max="5637" width="12.7109375" style="14" customWidth="1"/>
    <col min="5638" max="5876" width="9.140625" style="14"/>
    <col min="5877" max="5877" width="15.42578125" style="14" customWidth="1"/>
    <col min="5878" max="5878" width="14.42578125" style="14" customWidth="1"/>
    <col min="5879" max="5880" width="11" style="14" customWidth="1"/>
    <col min="5881" max="5881" width="15" style="14" customWidth="1"/>
    <col min="5882" max="5882" width="11" style="14" customWidth="1"/>
    <col min="5883" max="5883" width="12.7109375" style="14" customWidth="1"/>
    <col min="5884" max="5884" width="12.85546875" style="14" customWidth="1"/>
    <col min="5885" max="5885" width="13.42578125" style="14" customWidth="1"/>
    <col min="5886" max="5889" width="9.140625" style="14"/>
    <col min="5890" max="5890" width="15.28515625" style="14" customWidth="1"/>
    <col min="5891" max="5891" width="9.28515625" style="14" bestFit="1" customWidth="1"/>
    <col min="5892" max="5892" width="9.140625" style="14"/>
    <col min="5893" max="5893" width="12.7109375" style="14" customWidth="1"/>
    <col min="5894" max="6132" width="9.140625" style="14"/>
    <col min="6133" max="6133" width="15.42578125" style="14" customWidth="1"/>
    <col min="6134" max="6134" width="14.42578125" style="14" customWidth="1"/>
    <col min="6135" max="6136" width="11" style="14" customWidth="1"/>
    <col min="6137" max="6137" width="15" style="14" customWidth="1"/>
    <col min="6138" max="6138" width="11" style="14" customWidth="1"/>
    <col min="6139" max="6139" width="12.7109375" style="14" customWidth="1"/>
    <col min="6140" max="6140" width="12.85546875" style="14" customWidth="1"/>
    <col min="6141" max="6141" width="13.42578125" style="14" customWidth="1"/>
    <col min="6142" max="6145" width="9.140625" style="14"/>
    <col min="6146" max="6146" width="15.28515625" style="14" customWidth="1"/>
    <col min="6147" max="6147" width="9.28515625" style="14" bestFit="1" customWidth="1"/>
    <col min="6148" max="6148" width="9.140625" style="14"/>
    <col min="6149" max="6149" width="12.7109375" style="14" customWidth="1"/>
    <col min="6150" max="6388" width="9.140625" style="14"/>
    <col min="6389" max="6389" width="15.42578125" style="14" customWidth="1"/>
    <col min="6390" max="6390" width="14.42578125" style="14" customWidth="1"/>
    <col min="6391" max="6392" width="11" style="14" customWidth="1"/>
    <col min="6393" max="6393" width="15" style="14" customWidth="1"/>
    <col min="6394" max="6394" width="11" style="14" customWidth="1"/>
    <col min="6395" max="6395" width="12.7109375" style="14" customWidth="1"/>
    <col min="6396" max="6396" width="12.85546875" style="14" customWidth="1"/>
    <col min="6397" max="6397" width="13.42578125" style="14" customWidth="1"/>
    <col min="6398" max="6401" width="9.140625" style="14"/>
    <col min="6402" max="6402" width="15.28515625" style="14" customWidth="1"/>
    <col min="6403" max="6403" width="9.28515625" style="14" bestFit="1" customWidth="1"/>
    <col min="6404" max="6404" width="9.140625" style="14"/>
    <col min="6405" max="6405" width="12.7109375" style="14" customWidth="1"/>
    <col min="6406" max="6644" width="9.140625" style="14"/>
    <col min="6645" max="6645" width="15.42578125" style="14" customWidth="1"/>
    <col min="6646" max="6646" width="14.42578125" style="14" customWidth="1"/>
    <col min="6647" max="6648" width="11" style="14" customWidth="1"/>
    <col min="6649" max="6649" width="15" style="14" customWidth="1"/>
    <col min="6650" max="6650" width="11" style="14" customWidth="1"/>
    <col min="6651" max="6651" width="12.7109375" style="14" customWidth="1"/>
    <col min="6652" max="6652" width="12.85546875" style="14" customWidth="1"/>
    <col min="6653" max="6653" width="13.42578125" style="14" customWidth="1"/>
    <col min="6654" max="6657" width="9.140625" style="14"/>
    <col min="6658" max="6658" width="15.28515625" style="14" customWidth="1"/>
    <col min="6659" max="6659" width="9.28515625" style="14" bestFit="1" customWidth="1"/>
    <col min="6660" max="6660" width="9.140625" style="14"/>
    <col min="6661" max="6661" width="12.7109375" style="14" customWidth="1"/>
    <col min="6662" max="6900" width="9.140625" style="14"/>
    <col min="6901" max="6901" width="15.42578125" style="14" customWidth="1"/>
    <col min="6902" max="6902" width="14.42578125" style="14" customWidth="1"/>
    <col min="6903" max="6904" width="11" style="14" customWidth="1"/>
    <col min="6905" max="6905" width="15" style="14" customWidth="1"/>
    <col min="6906" max="6906" width="11" style="14" customWidth="1"/>
    <col min="6907" max="6907" width="12.7109375" style="14" customWidth="1"/>
    <col min="6908" max="6908" width="12.85546875" style="14" customWidth="1"/>
    <col min="6909" max="6909" width="13.42578125" style="14" customWidth="1"/>
    <col min="6910" max="6913" width="9.140625" style="14"/>
    <col min="6914" max="6914" width="15.28515625" style="14" customWidth="1"/>
    <col min="6915" max="6915" width="9.28515625" style="14" bestFit="1" customWidth="1"/>
    <col min="6916" max="6916" width="9.140625" style="14"/>
    <col min="6917" max="6917" width="12.7109375" style="14" customWidth="1"/>
    <col min="6918" max="7156" width="9.140625" style="14"/>
    <col min="7157" max="7157" width="15.42578125" style="14" customWidth="1"/>
    <col min="7158" max="7158" width="14.42578125" style="14" customWidth="1"/>
    <col min="7159" max="7160" width="11" style="14" customWidth="1"/>
    <col min="7161" max="7161" width="15" style="14" customWidth="1"/>
    <col min="7162" max="7162" width="11" style="14" customWidth="1"/>
    <col min="7163" max="7163" width="12.7109375" style="14" customWidth="1"/>
    <col min="7164" max="7164" width="12.85546875" style="14" customWidth="1"/>
    <col min="7165" max="7165" width="13.42578125" style="14" customWidth="1"/>
    <col min="7166" max="7169" width="9.140625" style="14"/>
    <col min="7170" max="7170" width="15.28515625" style="14" customWidth="1"/>
    <col min="7171" max="7171" width="9.28515625" style="14" bestFit="1" customWidth="1"/>
    <col min="7172" max="7172" width="9.140625" style="14"/>
    <col min="7173" max="7173" width="12.7109375" style="14" customWidth="1"/>
    <col min="7174" max="7412" width="9.140625" style="14"/>
    <col min="7413" max="7413" width="15.42578125" style="14" customWidth="1"/>
    <col min="7414" max="7414" width="14.42578125" style="14" customWidth="1"/>
    <col min="7415" max="7416" width="11" style="14" customWidth="1"/>
    <col min="7417" max="7417" width="15" style="14" customWidth="1"/>
    <col min="7418" max="7418" width="11" style="14" customWidth="1"/>
    <col min="7419" max="7419" width="12.7109375" style="14" customWidth="1"/>
    <col min="7420" max="7420" width="12.85546875" style="14" customWidth="1"/>
    <col min="7421" max="7421" width="13.42578125" style="14" customWidth="1"/>
    <col min="7422" max="7425" width="9.140625" style="14"/>
    <col min="7426" max="7426" width="15.28515625" style="14" customWidth="1"/>
    <col min="7427" max="7427" width="9.28515625" style="14" bestFit="1" customWidth="1"/>
    <col min="7428" max="7428" width="9.140625" style="14"/>
    <col min="7429" max="7429" width="12.7109375" style="14" customWidth="1"/>
    <col min="7430" max="7668" width="9.140625" style="14"/>
    <col min="7669" max="7669" width="15.42578125" style="14" customWidth="1"/>
    <col min="7670" max="7670" width="14.42578125" style="14" customWidth="1"/>
    <col min="7671" max="7672" width="11" style="14" customWidth="1"/>
    <col min="7673" max="7673" width="15" style="14" customWidth="1"/>
    <col min="7674" max="7674" width="11" style="14" customWidth="1"/>
    <col min="7675" max="7675" width="12.7109375" style="14" customWidth="1"/>
    <col min="7676" max="7676" width="12.85546875" style="14" customWidth="1"/>
    <col min="7677" max="7677" width="13.42578125" style="14" customWidth="1"/>
    <col min="7678" max="7681" width="9.140625" style="14"/>
    <col min="7682" max="7682" width="15.28515625" style="14" customWidth="1"/>
    <col min="7683" max="7683" width="9.28515625" style="14" bestFit="1" customWidth="1"/>
    <col min="7684" max="7684" width="9.140625" style="14"/>
    <col min="7685" max="7685" width="12.7109375" style="14" customWidth="1"/>
    <col min="7686" max="7924" width="9.140625" style="14"/>
    <col min="7925" max="7925" width="15.42578125" style="14" customWidth="1"/>
    <col min="7926" max="7926" width="14.42578125" style="14" customWidth="1"/>
    <col min="7927" max="7928" width="11" style="14" customWidth="1"/>
    <col min="7929" max="7929" width="15" style="14" customWidth="1"/>
    <col min="7930" max="7930" width="11" style="14" customWidth="1"/>
    <col min="7931" max="7931" width="12.7109375" style="14" customWidth="1"/>
    <col min="7932" max="7932" width="12.85546875" style="14" customWidth="1"/>
    <col min="7933" max="7933" width="13.42578125" style="14" customWidth="1"/>
    <col min="7934" max="7937" width="9.140625" style="14"/>
    <col min="7938" max="7938" width="15.28515625" style="14" customWidth="1"/>
    <col min="7939" max="7939" width="9.28515625" style="14" bestFit="1" customWidth="1"/>
    <col min="7940" max="7940" width="9.140625" style="14"/>
    <col min="7941" max="7941" width="12.7109375" style="14" customWidth="1"/>
    <col min="7942" max="8180" width="9.140625" style="14"/>
    <col min="8181" max="8181" width="15.42578125" style="14" customWidth="1"/>
    <col min="8182" max="8182" width="14.42578125" style="14" customWidth="1"/>
    <col min="8183" max="8184" width="11" style="14" customWidth="1"/>
    <col min="8185" max="8185" width="15" style="14" customWidth="1"/>
    <col min="8186" max="8186" width="11" style="14" customWidth="1"/>
    <col min="8187" max="8187" width="12.7109375" style="14" customWidth="1"/>
    <col min="8188" max="8188" width="12.85546875" style="14" customWidth="1"/>
    <col min="8189" max="8189" width="13.42578125" style="14" customWidth="1"/>
    <col min="8190" max="8193" width="9.140625" style="14"/>
    <col min="8194" max="8194" width="15.28515625" style="14" customWidth="1"/>
    <col min="8195" max="8195" width="9.28515625" style="14" bestFit="1" customWidth="1"/>
    <col min="8196" max="8196" width="9.140625" style="14"/>
    <col min="8197" max="8197" width="12.7109375" style="14" customWidth="1"/>
    <col min="8198" max="8436" width="9.140625" style="14"/>
    <col min="8437" max="8437" width="15.42578125" style="14" customWidth="1"/>
    <col min="8438" max="8438" width="14.42578125" style="14" customWidth="1"/>
    <col min="8439" max="8440" width="11" style="14" customWidth="1"/>
    <col min="8441" max="8441" width="15" style="14" customWidth="1"/>
    <col min="8442" max="8442" width="11" style="14" customWidth="1"/>
    <col min="8443" max="8443" width="12.7109375" style="14" customWidth="1"/>
    <col min="8444" max="8444" width="12.85546875" style="14" customWidth="1"/>
    <col min="8445" max="8445" width="13.42578125" style="14" customWidth="1"/>
    <col min="8446" max="8449" width="9.140625" style="14"/>
    <col min="8450" max="8450" width="15.28515625" style="14" customWidth="1"/>
    <col min="8451" max="8451" width="9.28515625" style="14" bestFit="1" customWidth="1"/>
    <col min="8452" max="8452" width="9.140625" style="14"/>
    <col min="8453" max="8453" width="12.7109375" style="14" customWidth="1"/>
    <col min="8454" max="8692" width="9.140625" style="14"/>
    <col min="8693" max="8693" width="15.42578125" style="14" customWidth="1"/>
    <col min="8694" max="8694" width="14.42578125" style="14" customWidth="1"/>
    <col min="8695" max="8696" width="11" style="14" customWidth="1"/>
    <col min="8697" max="8697" width="15" style="14" customWidth="1"/>
    <col min="8698" max="8698" width="11" style="14" customWidth="1"/>
    <col min="8699" max="8699" width="12.7109375" style="14" customWidth="1"/>
    <col min="8700" max="8700" width="12.85546875" style="14" customWidth="1"/>
    <col min="8701" max="8701" width="13.42578125" style="14" customWidth="1"/>
    <col min="8702" max="8705" width="9.140625" style="14"/>
    <col min="8706" max="8706" width="15.28515625" style="14" customWidth="1"/>
    <col min="8707" max="8707" width="9.28515625" style="14" bestFit="1" customWidth="1"/>
    <col min="8708" max="8708" width="9.140625" style="14"/>
    <col min="8709" max="8709" width="12.7109375" style="14" customWidth="1"/>
    <col min="8710" max="8948" width="9.140625" style="14"/>
    <col min="8949" max="8949" width="15.42578125" style="14" customWidth="1"/>
    <col min="8950" max="8950" width="14.42578125" style="14" customWidth="1"/>
    <col min="8951" max="8952" width="11" style="14" customWidth="1"/>
    <col min="8953" max="8953" width="15" style="14" customWidth="1"/>
    <col min="8954" max="8954" width="11" style="14" customWidth="1"/>
    <col min="8955" max="8955" width="12.7109375" style="14" customWidth="1"/>
    <col min="8956" max="8956" width="12.85546875" style="14" customWidth="1"/>
    <col min="8957" max="8957" width="13.42578125" style="14" customWidth="1"/>
    <col min="8958" max="8961" width="9.140625" style="14"/>
    <col min="8962" max="8962" width="15.28515625" style="14" customWidth="1"/>
    <col min="8963" max="8963" width="9.28515625" style="14" bestFit="1" customWidth="1"/>
    <col min="8964" max="8964" width="9.140625" style="14"/>
    <col min="8965" max="8965" width="12.7109375" style="14" customWidth="1"/>
    <col min="8966" max="9204" width="9.140625" style="14"/>
    <col min="9205" max="9205" width="15.42578125" style="14" customWidth="1"/>
    <col min="9206" max="9206" width="14.42578125" style="14" customWidth="1"/>
    <col min="9207" max="9208" width="11" style="14" customWidth="1"/>
    <col min="9209" max="9209" width="15" style="14" customWidth="1"/>
    <col min="9210" max="9210" width="11" style="14" customWidth="1"/>
    <col min="9211" max="9211" width="12.7109375" style="14" customWidth="1"/>
    <col min="9212" max="9212" width="12.85546875" style="14" customWidth="1"/>
    <col min="9213" max="9213" width="13.42578125" style="14" customWidth="1"/>
    <col min="9214" max="9217" width="9.140625" style="14"/>
    <col min="9218" max="9218" width="15.28515625" style="14" customWidth="1"/>
    <col min="9219" max="9219" width="9.28515625" style="14" bestFit="1" customWidth="1"/>
    <col min="9220" max="9220" width="9.140625" style="14"/>
    <col min="9221" max="9221" width="12.7109375" style="14" customWidth="1"/>
    <col min="9222" max="9460" width="9.140625" style="14"/>
    <col min="9461" max="9461" width="15.42578125" style="14" customWidth="1"/>
    <col min="9462" max="9462" width="14.42578125" style="14" customWidth="1"/>
    <col min="9463" max="9464" width="11" style="14" customWidth="1"/>
    <col min="9465" max="9465" width="15" style="14" customWidth="1"/>
    <col min="9466" max="9466" width="11" style="14" customWidth="1"/>
    <col min="9467" max="9467" width="12.7109375" style="14" customWidth="1"/>
    <col min="9468" max="9468" width="12.85546875" style="14" customWidth="1"/>
    <col min="9469" max="9469" width="13.42578125" style="14" customWidth="1"/>
    <col min="9470" max="9473" width="9.140625" style="14"/>
    <col min="9474" max="9474" width="15.28515625" style="14" customWidth="1"/>
    <col min="9475" max="9475" width="9.28515625" style="14" bestFit="1" customWidth="1"/>
    <col min="9476" max="9476" width="9.140625" style="14"/>
    <col min="9477" max="9477" width="12.7109375" style="14" customWidth="1"/>
    <col min="9478" max="9716" width="9.140625" style="14"/>
    <col min="9717" max="9717" width="15.42578125" style="14" customWidth="1"/>
    <col min="9718" max="9718" width="14.42578125" style="14" customWidth="1"/>
    <col min="9719" max="9720" width="11" style="14" customWidth="1"/>
    <col min="9721" max="9721" width="15" style="14" customWidth="1"/>
    <col min="9722" max="9722" width="11" style="14" customWidth="1"/>
    <col min="9723" max="9723" width="12.7109375" style="14" customWidth="1"/>
    <col min="9724" max="9724" width="12.85546875" style="14" customWidth="1"/>
    <col min="9725" max="9725" width="13.42578125" style="14" customWidth="1"/>
    <col min="9726" max="9729" width="9.140625" style="14"/>
    <col min="9730" max="9730" width="15.28515625" style="14" customWidth="1"/>
    <col min="9731" max="9731" width="9.28515625" style="14" bestFit="1" customWidth="1"/>
    <col min="9732" max="9732" width="9.140625" style="14"/>
    <col min="9733" max="9733" width="12.7109375" style="14" customWidth="1"/>
    <col min="9734" max="9972" width="9.140625" style="14"/>
    <col min="9973" max="9973" width="15.42578125" style="14" customWidth="1"/>
    <col min="9974" max="9974" width="14.42578125" style="14" customWidth="1"/>
    <col min="9975" max="9976" width="11" style="14" customWidth="1"/>
    <col min="9977" max="9977" width="15" style="14" customWidth="1"/>
    <col min="9978" max="9978" width="11" style="14" customWidth="1"/>
    <col min="9979" max="9979" width="12.7109375" style="14" customWidth="1"/>
    <col min="9980" max="9980" width="12.85546875" style="14" customWidth="1"/>
    <col min="9981" max="9981" width="13.42578125" style="14" customWidth="1"/>
    <col min="9982" max="9985" width="9.140625" style="14"/>
    <col min="9986" max="9986" width="15.28515625" style="14" customWidth="1"/>
    <col min="9987" max="9987" width="9.28515625" style="14" bestFit="1" customWidth="1"/>
    <col min="9988" max="9988" width="9.140625" style="14"/>
    <col min="9989" max="9989" width="12.7109375" style="14" customWidth="1"/>
    <col min="9990" max="10228" width="9.140625" style="14"/>
    <col min="10229" max="10229" width="15.42578125" style="14" customWidth="1"/>
    <col min="10230" max="10230" width="14.42578125" style="14" customWidth="1"/>
    <col min="10231" max="10232" width="11" style="14" customWidth="1"/>
    <col min="10233" max="10233" width="15" style="14" customWidth="1"/>
    <col min="10234" max="10234" width="11" style="14" customWidth="1"/>
    <col min="10235" max="10235" width="12.7109375" style="14" customWidth="1"/>
    <col min="10236" max="10236" width="12.85546875" style="14" customWidth="1"/>
    <col min="10237" max="10237" width="13.42578125" style="14" customWidth="1"/>
    <col min="10238" max="10241" width="9.140625" style="14"/>
    <col min="10242" max="10242" width="15.28515625" style="14" customWidth="1"/>
    <col min="10243" max="10243" width="9.28515625" style="14" bestFit="1" customWidth="1"/>
    <col min="10244" max="10244" width="9.140625" style="14"/>
    <col min="10245" max="10245" width="12.7109375" style="14" customWidth="1"/>
    <col min="10246" max="10484" width="9.140625" style="14"/>
    <col min="10485" max="10485" width="15.42578125" style="14" customWidth="1"/>
    <col min="10486" max="10486" width="14.42578125" style="14" customWidth="1"/>
    <col min="10487" max="10488" width="11" style="14" customWidth="1"/>
    <col min="10489" max="10489" width="15" style="14" customWidth="1"/>
    <col min="10490" max="10490" width="11" style="14" customWidth="1"/>
    <col min="10491" max="10491" width="12.7109375" style="14" customWidth="1"/>
    <col min="10492" max="10492" width="12.85546875" style="14" customWidth="1"/>
    <col min="10493" max="10493" width="13.42578125" style="14" customWidth="1"/>
    <col min="10494" max="10497" width="9.140625" style="14"/>
    <col min="10498" max="10498" width="15.28515625" style="14" customWidth="1"/>
    <col min="10499" max="10499" width="9.28515625" style="14" bestFit="1" customWidth="1"/>
    <col min="10500" max="10500" width="9.140625" style="14"/>
    <col min="10501" max="10501" width="12.7109375" style="14" customWidth="1"/>
    <col min="10502" max="10740" width="9.140625" style="14"/>
    <col min="10741" max="10741" width="15.42578125" style="14" customWidth="1"/>
    <col min="10742" max="10742" width="14.42578125" style="14" customWidth="1"/>
    <col min="10743" max="10744" width="11" style="14" customWidth="1"/>
    <col min="10745" max="10745" width="15" style="14" customWidth="1"/>
    <col min="10746" max="10746" width="11" style="14" customWidth="1"/>
    <col min="10747" max="10747" width="12.7109375" style="14" customWidth="1"/>
    <col min="10748" max="10748" width="12.85546875" style="14" customWidth="1"/>
    <col min="10749" max="10749" width="13.42578125" style="14" customWidth="1"/>
    <col min="10750" max="10753" width="9.140625" style="14"/>
    <col min="10754" max="10754" width="15.28515625" style="14" customWidth="1"/>
    <col min="10755" max="10755" width="9.28515625" style="14" bestFit="1" customWidth="1"/>
    <col min="10756" max="10756" width="9.140625" style="14"/>
    <col min="10757" max="10757" width="12.7109375" style="14" customWidth="1"/>
    <col min="10758" max="10996" width="9.140625" style="14"/>
    <col min="10997" max="10997" width="15.42578125" style="14" customWidth="1"/>
    <col min="10998" max="10998" width="14.42578125" style="14" customWidth="1"/>
    <col min="10999" max="11000" width="11" style="14" customWidth="1"/>
    <col min="11001" max="11001" width="15" style="14" customWidth="1"/>
    <col min="11002" max="11002" width="11" style="14" customWidth="1"/>
    <col min="11003" max="11003" width="12.7109375" style="14" customWidth="1"/>
    <col min="11004" max="11004" width="12.85546875" style="14" customWidth="1"/>
    <col min="11005" max="11005" width="13.42578125" style="14" customWidth="1"/>
    <col min="11006" max="11009" width="9.140625" style="14"/>
    <col min="11010" max="11010" width="15.28515625" style="14" customWidth="1"/>
    <col min="11011" max="11011" width="9.28515625" style="14" bestFit="1" customWidth="1"/>
    <col min="11012" max="11012" width="9.140625" style="14"/>
    <col min="11013" max="11013" width="12.7109375" style="14" customWidth="1"/>
    <col min="11014" max="11252" width="9.140625" style="14"/>
    <col min="11253" max="11253" width="15.42578125" style="14" customWidth="1"/>
    <col min="11254" max="11254" width="14.42578125" style="14" customWidth="1"/>
    <col min="11255" max="11256" width="11" style="14" customWidth="1"/>
    <col min="11257" max="11257" width="15" style="14" customWidth="1"/>
    <col min="11258" max="11258" width="11" style="14" customWidth="1"/>
    <col min="11259" max="11259" width="12.7109375" style="14" customWidth="1"/>
    <col min="11260" max="11260" width="12.85546875" style="14" customWidth="1"/>
    <col min="11261" max="11261" width="13.42578125" style="14" customWidth="1"/>
    <col min="11262" max="11265" width="9.140625" style="14"/>
    <col min="11266" max="11266" width="15.28515625" style="14" customWidth="1"/>
    <col min="11267" max="11267" width="9.28515625" style="14" bestFit="1" customWidth="1"/>
    <col min="11268" max="11268" width="9.140625" style="14"/>
    <col min="11269" max="11269" width="12.7109375" style="14" customWidth="1"/>
    <col min="11270" max="11508" width="9.140625" style="14"/>
    <col min="11509" max="11509" width="15.42578125" style="14" customWidth="1"/>
    <col min="11510" max="11510" width="14.42578125" style="14" customWidth="1"/>
    <col min="11511" max="11512" width="11" style="14" customWidth="1"/>
    <col min="11513" max="11513" width="15" style="14" customWidth="1"/>
    <col min="11514" max="11514" width="11" style="14" customWidth="1"/>
    <col min="11515" max="11515" width="12.7109375" style="14" customWidth="1"/>
    <col min="11516" max="11516" width="12.85546875" style="14" customWidth="1"/>
    <col min="11517" max="11517" width="13.42578125" style="14" customWidth="1"/>
    <col min="11518" max="11521" width="9.140625" style="14"/>
    <col min="11522" max="11522" width="15.28515625" style="14" customWidth="1"/>
    <col min="11523" max="11523" width="9.28515625" style="14" bestFit="1" customWidth="1"/>
    <col min="11524" max="11524" width="9.140625" style="14"/>
    <col min="11525" max="11525" width="12.7109375" style="14" customWidth="1"/>
    <col min="11526" max="11764" width="9.140625" style="14"/>
    <col min="11765" max="11765" width="15.42578125" style="14" customWidth="1"/>
    <col min="11766" max="11766" width="14.42578125" style="14" customWidth="1"/>
    <col min="11767" max="11768" width="11" style="14" customWidth="1"/>
    <col min="11769" max="11769" width="15" style="14" customWidth="1"/>
    <col min="11770" max="11770" width="11" style="14" customWidth="1"/>
    <col min="11771" max="11771" width="12.7109375" style="14" customWidth="1"/>
    <col min="11772" max="11772" width="12.85546875" style="14" customWidth="1"/>
    <col min="11773" max="11773" width="13.42578125" style="14" customWidth="1"/>
    <col min="11774" max="11777" width="9.140625" style="14"/>
    <col min="11778" max="11778" width="15.28515625" style="14" customWidth="1"/>
    <col min="11779" max="11779" width="9.28515625" style="14" bestFit="1" customWidth="1"/>
    <col min="11780" max="11780" width="9.140625" style="14"/>
    <col min="11781" max="11781" width="12.7109375" style="14" customWidth="1"/>
    <col min="11782" max="12020" width="9.140625" style="14"/>
    <col min="12021" max="12021" width="15.42578125" style="14" customWidth="1"/>
    <col min="12022" max="12022" width="14.42578125" style="14" customWidth="1"/>
    <col min="12023" max="12024" width="11" style="14" customWidth="1"/>
    <col min="12025" max="12025" width="15" style="14" customWidth="1"/>
    <col min="12026" max="12026" width="11" style="14" customWidth="1"/>
    <col min="12027" max="12027" width="12.7109375" style="14" customWidth="1"/>
    <col min="12028" max="12028" width="12.85546875" style="14" customWidth="1"/>
    <col min="12029" max="12029" width="13.42578125" style="14" customWidth="1"/>
    <col min="12030" max="12033" width="9.140625" style="14"/>
    <col min="12034" max="12034" width="15.28515625" style="14" customWidth="1"/>
    <col min="12035" max="12035" width="9.28515625" style="14" bestFit="1" customWidth="1"/>
    <col min="12036" max="12036" width="9.140625" style="14"/>
    <col min="12037" max="12037" width="12.7109375" style="14" customWidth="1"/>
    <col min="12038" max="12276" width="9.140625" style="14"/>
    <col min="12277" max="12277" width="15.42578125" style="14" customWidth="1"/>
    <col min="12278" max="12278" width="14.42578125" style="14" customWidth="1"/>
    <col min="12279" max="12280" width="11" style="14" customWidth="1"/>
    <col min="12281" max="12281" width="15" style="14" customWidth="1"/>
    <col min="12282" max="12282" width="11" style="14" customWidth="1"/>
    <col min="12283" max="12283" width="12.7109375" style="14" customWidth="1"/>
    <col min="12284" max="12284" width="12.85546875" style="14" customWidth="1"/>
    <col min="12285" max="12285" width="13.42578125" style="14" customWidth="1"/>
    <col min="12286" max="12289" width="9.140625" style="14"/>
    <col min="12290" max="12290" width="15.28515625" style="14" customWidth="1"/>
    <col min="12291" max="12291" width="9.28515625" style="14" bestFit="1" customWidth="1"/>
    <col min="12292" max="12292" width="9.140625" style="14"/>
    <col min="12293" max="12293" width="12.7109375" style="14" customWidth="1"/>
    <col min="12294" max="12532" width="9.140625" style="14"/>
    <col min="12533" max="12533" width="15.42578125" style="14" customWidth="1"/>
    <col min="12534" max="12534" width="14.42578125" style="14" customWidth="1"/>
    <col min="12535" max="12536" width="11" style="14" customWidth="1"/>
    <col min="12537" max="12537" width="15" style="14" customWidth="1"/>
    <col min="12538" max="12538" width="11" style="14" customWidth="1"/>
    <col min="12539" max="12539" width="12.7109375" style="14" customWidth="1"/>
    <col min="12540" max="12540" width="12.85546875" style="14" customWidth="1"/>
    <col min="12541" max="12541" width="13.42578125" style="14" customWidth="1"/>
    <col min="12542" max="12545" width="9.140625" style="14"/>
    <col min="12546" max="12546" width="15.28515625" style="14" customWidth="1"/>
    <col min="12547" max="12547" width="9.28515625" style="14" bestFit="1" customWidth="1"/>
    <col min="12548" max="12548" width="9.140625" style="14"/>
    <col min="12549" max="12549" width="12.7109375" style="14" customWidth="1"/>
    <col min="12550" max="12788" width="9.140625" style="14"/>
    <col min="12789" max="12789" width="15.42578125" style="14" customWidth="1"/>
    <col min="12790" max="12790" width="14.42578125" style="14" customWidth="1"/>
    <col min="12791" max="12792" width="11" style="14" customWidth="1"/>
    <col min="12793" max="12793" width="15" style="14" customWidth="1"/>
    <col min="12794" max="12794" width="11" style="14" customWidth="1"/>
    <col min="12795" max="12795" width="12.7109375" style="14" customWidth="1"/>
    <col min="12796" max="12796" width="12.85546875" style="14" customWidth="1"/>
    <col min="12797" max="12797" width="13.42578125" style="14" customWidth="1"/>
    <col min="12798" max="12801" width="9.140625" style="14"/>
    <col min="12802" max="12802" width="15.28515625" style="14" customWidth="1"/>
    <col min="12803" max="12803" width="9.28515625" style="14" bestFit="1" customWidth="1"/>
    <col min="12804" max="12804" width="9.140625" style="14"/>
    <col min="12805" max="12805" width="12.7109375" style="14" customWidth="1"/>
    <col min="12806" max="13044" width="9.140625" style="14"/>
    <col min="13045" max="13045" width="15.42578125" style="14" customWidth="1"/>
    <col min="13046" max="13046" width="14.42578125" style="14" customWidth="1"/>
    <col min="13047" max="13048" width="11" style="14" customWidth="1"/>
    <col min="13049" max="13049" width="15" style="14" customWidth="1"/>
    <col min="13050" max="13050" width="11" style="14" customWidth="1"/>
    <col min="13051" max="13051" width="12.7109375" style="14" customWidth="1"/>
    <col min="13052" max="13052" width="12.85546875" style="14" customWidth="1"/>
    <col min="13053" max="13053" width="13.42578125" style="14" customWidth="1"/>
    <col min="13054" max="13057" width="9.140625" style="14"/>
    <col min="13058" max="13058" width="15.28515625" style="14" customWidth="1"/>
    <col min="13059" max="13059" width="9.28515625" style="14" bestFit="1" customWidth="1"/>
    <col min="13060" max="13060" width="9.140625" style="14"/>
    <col min="13061" max="13061" width="12.7109375" style="14" customWidth="1"/>
    <col min="13062" max="13300" width="9.140625" style="14"/>
    <col min="13301" max="13301" width="15.42578125" style="14" customWidth="1"/>
    <col min="13302" max="13302" width="14.42578125" style="14" customWidth="1"/>
    <col min="13303" max="13304" width="11" style="14" customWidth="1"/>
    <col min="13305" max="13305" width="15" style="14" customWidth="1"/>
    <col min="13306" max="13306" width="11" style="14" customWidth="1"/>
    <col min="13307" max="13307" width="12.7109375" style="14" customWidth="1"/>
    <col min="13308" max="13308" width="12.85546875" style="14" customWidth="1"/>
    <col min="13309" max="13309" width="13.42578125" style="14" customWidth="1"/>
    <col min="13310" max="13313" width="9.140625" style="14"/>
    <col min="13314" max="13314" width="15.28515625" style="14" customWidth="1"/>
    <col min="13315" max="13315" width="9.28515625" style="14" bestFit="1" customWidth="1"/>
    <col min="13316" max="13316" width="9.140625" style="14"/>
    <col min="13317" max="13317" width="12.7109375" style="14" customWidth="1"/>
    <col min="13318" max="13556" width="9.140625" style="14"/>
    <col min="13557" max="13557" width="15.42578125" style="14" customWidth="1"/>
    <col min="13558" max="13558" width="14.42578125" style="14" customWidth="1"/>
    <col min="13559" max="13560" width="11" style="14" customWidth="1"/>
    <col min="13561" max="13561" width="15" style="14" customWidth="1"/>
    <col min="13562" max="13562" width="11" style="14" customWidth="1"/>
    <col min="13563" max="13563" width="12.7109375" style="14" customWidth="1"/>
    <col min="13564" max="13564" width="12.85546875" style="14" customWidth="1"/>
    <col min="13565" max="13565" width="13.42578125" style="14" customWidth="1"/>
    <col min="13566" max="13569" width="9.140625" style="14"/>
    <col min="13570" max="13570" width="15.28515625" style="14" customWidth="1"/>
    <col min="13571" max="13571" width="9.28515625" style="14" bestFit="1" customWidth="1"/>
    <col min="13572" max="13572" width="9.140625" style="14"/>
    <col min="13573" max="13573" width="12.7109375" style="14" customWidth="1"/>
    <col min="13574" max="13812" width="9.140625" style="14"/>
    <col min="13813" max="13813" width="15.42578125" style="14" customWidth="1"/>
    <col min="13814" max="13814" width="14.42578125" style="14" customWidth="1"/>
    <col min="13815" max="13816" width="11" style="14" customWidth="1"/>
    <col min="13817" max="13817" width="15" style="14" customWidth="1"/>
    <col min="13818" max="13818" width="11" style="14" customWidth="1"/>
    <col min="13819" max="13819" width="12.7109375" style="14" customWidth="1"/>
    <col min="13820" max="13820" width="12.85546875" style="14" customWidth="1"/>
    <col min="13821" max="13821" width="13.42578125" style="14" customWidth="1"/>
    <col min="13822" max="13825" width="9.140625" style="14"/>
    <col min="13826" max="13826" width="15.28515625" style="14" customWidth="1"/>
    <col min="13827" max="13827" width="9.28515625" style="14" bestFit="1" customWidth="1"/>
    <col min="13828" max="13828" width="9.140625" style="14"/>
    <col min="13829" max="13829" width="12.7109375" style="14" customWidth="1"/>
    <col min="13830" max="14068" width="9.140625" style="14"/>
    <col min="14069" max="14069" width="15.42578125" style="14" customWidth="1"/>
    <col min="14070" max="14070" width="14.42578125" style="14" customWidth="1"/>
    <col min="14071" max="14072" width="11" style="14" customWidth="1"/>
    <col min="14073" max="14073" width="15" style="14" customWidth="1"/>
    <col min="14074" max="14074" width="11" style="14" customWidth="1"/>
    <col min="14075" max="14075" width="12.7109375" style="14" customWidth="1"/>
    <col min="14076" max="14076" width="12.85546875" style="14" customWidth="1"/>
    <col min="14077" max="14077" width="13.42578125" style="14" customWidth="1"/>
    <col min="14078" max="14081" width="9.140625" style="14"/>
    <col min="14082" max="14082" width="15.28515625" style="14" customWidth="1"/>
    <col min="14083" max="14083" width="9.28515625" style="14" bestFit="1" customWidth="1"/>
    <col min="14084" max="14084" width="9.140625" style="14"/>
    <col min="14085" max="14085" width="12.7109375" style="14" customWidth="1"/>
    <col min="14086" max="14324" width="9.140625" style="14"/>
    <col min="14325" max="14325" width="15.42578125" style="14" customWidth="1"/>
    <col min="14326" max="14326" width="14.42578125" style="14" customWidth="1"/>
    <col min="14327" max="14328" width="11" style="14" customWidth="1"/>
    <col min="14329" max="14329" width="15" style="14" customWidth="1"/>
    <col min="14330" max="14330" width="11" style="14" customWidth="1"/>
    <col min="14331" max="14331" width="12.7109375" style="14" customWidth="1"/>
    <col min="14332" max="14332" width="12.85546875" style="14" customWidth="1"/>
    <col min="14333" max="14333" width="13.42578125" style="14" customWidth="1"/>
    <col min="14334" max="14337" width="9.140625" style="14"/>
    <col min="14338" max="14338" width="15.28515625" style="14" customWidth="1"/>
    <col min="14339" max="14339" width="9.28515625" style="14" bestFit="1" customWidth="1"/>
    <col min="14340" max="14340" width="9.140625" style="14"/>
    <col min="14341" max="14341" width="12.7109375" style="14" customWidth="1"/>
    <col min="14342" max="14580" width="9.140625" style="14"/>
    <col min="14581" max="14581" width="15.42578125" style="14" customWidth="1"/>
    <col min="14582" max="14582" width="14.42578125" style="14" customWidth="1"/>
    <col min="14583" max="14584" width="11" style="14" customWidth="1"/>
    <col min="14585" max="14585" width="15" style="14" customWidth="1"/>
    <col min="14586" max="14586" width="11" style="14" customWidth="1"/>
    <col min="14587" max="14587" width="12.7109375" style="14" customWidth="1"/>
    <col min="14588" max="14588" width="12.85546875" style="14" customWidth="1"/>
    <col min="14589" max="14589" width="13.42578125" style="14" customWidth="1"/>
    <col min="14590" max="14593" width="9.140625" style="14"/>
    <col min="14594" max="14594" width="15.28515625" style="14" customWidth="1"/>
    <col min="14595" max="14595" width="9.28515625" style="14" bestFit="1" customWidth="1"/>
    <col min="14596" max="14596" width="9.140625" style="14"/>
    <col min="14597" max="14597" width="12.7109375" style="14" customWidth="1"/>
    <col min="14598" max="14836" width="9.140625" style="14"/>
    <col min="14837" max="14837" width="15.42578125" style="14" customWidth="1"/>
    <col min="14838" max="14838" width="14.42578125" style="14" customWidth="1"/>
    <col min="14839" max="14840" width="11" style="14" customWidth="1"/>
    <col min="14841" max="14841" width="15" style="14" customWidth="1"/>
    <col min="14842" max="14842" width="11" style="14" customWidth="1"/>
    <col min="14843" max="14843" width="12.7109375" style="14" customWidth="1"/>
    <col min="14844" max="14844" width="12.85546875" style="14" customWidth="1"/>
    <col min="14845" max="14845" width="13.42578125" style="14" customWidth="1"/>
    <col min="14846" max="14849" width="9.140625" style="14"/>
    <col min="14850" max="14850" width="15.28515625" style="14" customWidth="1"/>
    <col min="14851" max="14851" width="9.28515625" style="14" bestFit="1" customWidth="1"/>
    <col min="14852" max="14852" width="9.140625" style="14"/>
    <col min="14853" max="14853" width="12.7109375" style="14" customWidth="1"/>
    <col min="14854" max="15092" width="9.140625" style="14"/>
    <col min="15093" max="15093" width="15.42578125" style="14" customWidth="1"/>
    <col min="15094" max="15094" width="14.42578125" style="14" customWidth="1"/>
    <col min="15095" max="15096" width="11" style="14" customWidth="1"/>
    <col min="15097" max="15097" width="15" style="14" customWidth="1"/>
    <col min="15098" max="15098" width="11" style="14" customWidth="1"/>
    <col min="15099" max="15099" width="12.7109375" style="14" customWidth="1"/>
    <col min="15100" max="15100" width="12.85546875" style="14" customWidth="1"/>
    <col min="15101" max="15101" width="13.42578125" style="14" customWidth="1"/>
    <col min="15102" max="15105" width="9.140625" style="14"/>
    <col min="15106" max="15106" width="15.28515625" style="14" customWidth="1"/>
    <col min="15107" max="15107" width="9.28515625" style="14" bestFit="1" customWidth="1"/>
    <col min="15108" max="15108" width="9.140625" style="14"/>
    <col min="15109" max="15109" width="12.7109375" style="14" customWidth="1"/>
    <col min="15110" max="15348" width="9.140625" style="14"/>
    <col min="15349" max="15349" width="15.42578125" style="14" customWidth="1"/>
    <col min="15350" max="15350" width="14.42578125" style="14" customWidth="1"/>
    <col min="15351" max="15352" width="11" style="14" customWidth="1"/>
    <col min="15353" max="15353" width="15" style="14" customWidth="1"/>
    <col min="15354" max="15354" width="11" style="14" customWidth="1"/>
    <col min="15355" max="15355" width="12.7109375" style="14" customWidth="1"/>
    <col min="15356" max="15356" width="12.85546875" style="14" customWidth="1"/>
    <col min="15357" max="15357" width="13.42578125" style="14" customWidth="1"/>
    <col min="15358" max="15361" width="9.140625" style="14"/>
    <col min="15362" max="15362" width="15.28515625" style="14" customWidth="1"/>
    <col min="15363" max="15363" width="9.28515625" style="14" bestFit="1" customWidth="1"/>
    <col min="15364" max="15364" width="9.140625" style="14"/>
    <col min="15365" max="15365" width="12.7109375" style="14" customWidth="1"/>
    <col min="15366" max="15604" width="9.140625" style="14"/>
    <col min="15605" max="15605" width="15.42578125" style="14" customWidth="1"/>
    <col min="15606" max="15606" width="14.42578125" style="14" customWidth="1"/>
    <col min="15607" max="15608" width="11" style="14" customWidth="1"/>
    <col min="15609" max="15609" width="15" style="14" customWidth="1"/>
    <col min="15610" max="15610" width="11" style="14" customWidth="1"/>
    <col min="15611" max="15611" width="12.7109375" style="14" customWidth="1"/>
    <col min="15612" max="15612" width="12.85546875" style="14" customWidth="1"/>
    <col min="15613" max="15613" width="13.42578125" style="14" customWidth="1"/>
    <col min="15614" max="15617" width="9.140625" style="14"/>
    <col min="15618" max="15618" width="15.28515625" style="14" customWidth="1"/>
    <col min="15619" max="15619" width="9.28515625" style="14" bestFit="1" customWidth="1"/>
    <col min="15620" max="15620" width="9.140625" style="14"/>
    <col min="15621" max="15621" width="12.7109375" style="14" customWidth="1"/>
    <col min="15622" max="15860" width="9.140625" style="14"/>
    <col min="15861" max="15861" width="15.42578125" style="14" customWidth="1"/>
    <col min="15862" max="15862" width="14.42578125" style="14" customWidth="1"/>
    <col min="15863" max="15864" width="11" style="14" customWidth="1"/>
    <col min="15865" max="15865" width="15" style="14" customWidth="1"/>
    <col min="15866" max="15866" width="11" style="14" customWidth="1"/>
    <col min="15867" max="15867" width="12.7109375" style="14" customWidth="1"/>
    <col min="15868" max="15868" width="12.85546875" style="14" customWidth="1"/>
    <col min="15869" max="15869" width="13.42578125" style="14" customWidth="1"/>
    <col min="15870" max="15873" width="9.140625" style="14"/>
    <col min="15874" max="15874" width="15.28515625" style="14" customWidth="1"/>
    <col min="15875" max="15875" width="9.28515625" style="14" bestFit="1" customWidth="1"/>
    <col min="15876" max="15876" width="9.140625" style="14"/>
    <col min="15877" max="15877" width="12.7109375" style="14" customWidth="1"/>
    <col min="15878" max="16116" width="9.140625" style="14"/>
    <col min="16117" max="16117" width="15.42578125" style="14" customWidth="1"/>
    <col min="16118" max="16118" width="14.42578125" style="14" customWidth="1"/>
    <col min="16119" max="16120" width="11" style="14" customWidth="1"/>
    <col min="16121" max="16121" width="15" style="14" customWidth="1"/>
    <col min="16122" max="16122" width="11" style="14" customWidth="1"/>
    <col min="16123" max="16123" width="12.7109375" style="14" customWidth="1"/>
    <col min="16124" max="16124" width="12.85546875" style="14" customWidth="1"/>
    <col min="16125" max="16125" width="13.42578125" style="14" customWidth="1"/>
    <col min="16126" max="16129" width="9.140625" style="14"/>
    <col min="16130" max="16130" width="15.28515625" style="14" customWidth="1"/>
    <col min="16131" max="16131" width="9.28515625" style="14" bestFit="1" customWidth="1"/>
    <col min="16132" max="16132" width="9.140625" style="14"/>
    <col min="16133" max="16133" width="12.7109375" style="14" customWidth="1"/>
    <col min="16134" max="16384" width="9.140625" style="14"/>
  </cols>
  <sheetData>
    <row r="1" spans="1:21" ht="15.75">
      <c r="A1" s="52"/>
      <c r="D1" s="15" t="s">
        <v>70</v>
      </c>
      <c r="E1" s="16"/>
      <c r="F1" s="16"/>
      <c r="G1" s="16"/>
      <c r="H1" s="16"/>
      <c r="I1" s="16"/>
      <c r="J1" s="16"/>
      <c r="S1" s="64" t="s">
        <v>84</v>
      </c>
      <c r="T1" s="64" t="s">
        <v>133</v>
      </c>
      <c r="U1" s="64" t="s">
        <v>134</v>
      </c>
    </row>
    <row r="2" spans="1:21">
      <c r="B2" s="17" t="s">
        <v>71</v>
      </c>
      <c r="C2" s="18">
        <f>COUNT(B13:B73)</f>
        <v>12</v>
      </c>
      <c r="D2" s="19" t="s">
        <v>72</v>
      </c>
      <c r="E2" s="19" t="s">
        <v>73</v>
      </c>
      <c r="F2" s="19" t="s">
        <v>74</v>
      </c>
      <c r="G2" s="19" t="s">
        <v>75</v>
      </c>
      <c r="H2" s="19" t="s">
        <v>76</v>
      </c>
      <c r="I2" s="19" t="s">
        <v>77</v>
      </c>
      <c r="J2" s="19" t="s">
        <v>78</v>
      </c>
      <c r="K2" s="19" t="s">
        <v>79</v>
      </c>
      <c r="L2" s="20" t="s">
        <v>80</v>
      </c>
      <c r="S2" s="66" t="s">
        <v>120</v>
      </c>
      <c r="T2" s="65">
        <v>5.0093750000000004</v>
      </c>
      <c r="U2" s="65">
        <v>0.28599999999999998</v>
      </c>
    </row>
    <row r="3" spans="1:21">
      <c r="B3" s="17" t="s">
        <v>81</v>
      </c>
      <c r="C3" s="18">
        <f>COUNT(B13:H13)</f>
        <v>2</v>
      </c>
      <c r="D3" s="21" t="s">
        <v>82</v>
      </c>
      <c r="E3" s="22">
        <f>C3-1</f>
        <v>1</v>
      </c>
      <c r="F3" s="22">
        <f>(SUMSQ(B74:H74)/C2)-C6</f>
        <v>7557792.6666666269</v>
      </c>
      <c r="G3" s="22">
        <f>F3/E3</f>
        <v>7557792.6666666269</v>
      </c>
      <c r="H3" s="22">
        <f>G3/G5</f>
        <v>34.360186366285141</v>
      </c>
      <c r="I3" s="23">
        <f>FINV(0.05,E3,E$5)</f>
        <v>4.8443356689138124</v>
      </c>
      <c r="J3" s="24" t="str">
        <f>IF(H3&gt;K3,"**",IF(H3&gt;I3,"*","NS"))</f>
        <v>**</v>
      </c>
      <c r="K3" s="23">
        <f>FINV(0.01,E3,E$5)</f>
        <v>9.6460340998094161</v>
      </c>
      <c r="L3" s="14">
        <f>FDIST(H3,E3,E$5)</f>
        <v>1.0900796671875638E-4</v>
      </c>
      <c r="S3" s="66" t="s">
        <v>121</v>
      </c>
      <c r="T3" s="65">
        <v>3.7588541666666671</v>
      </c>
      <c r="U3" s="65">
        <v>0.23249999999999998</v>
      </c>
    </row>
    <row r="4" spans="1:21">
      <c r="B4" s="17" t="s">
        <v>83</v>
      </c>
      <c r="C4" s="25">
        <f>I74</f>
        <v>102860</v>
      </c>
      <c r="D4" s="21" t="s">
        <v>84</v>
      </c>
      <c r="E4" s="22">
        <f>C2-1</f>
        <v>11</v>
      </c>
      <c r="F4" s="22">
        <f>(SUMSQ(I13:I73)/C3)-C6</f>
        <v>4535756.3333333135</v>
      </c>
      <c r="G4" s="22">
        <f>F4/E4</f>
        <v>412341.48484848306</v>
      </c>
      <c r="H4" s="22">
        <f>G4/G5</f>
        <v>1.8746386532185049</v>
      </c>
      <c r="I4" s="23">
        <f>FINV(0.05,E4,E$5)</f>
        <v>2.8179304700780845</v>
      </c>
      <c r="J4" s="24" t="str">
        <f>IF(H4&gt;K4,"**",IF(H4&gt;I4,"*","NS"))</f>
        <v>NS</v>
      </c>
      <c r="K4" s="23">
        <f>FINV(0.01,E4,E$5)</f>
        <v>4.4624360430927936</v>
      </c>
      <c r="L4" s="26">
        <f>FDIST(H4,E4,E$5)</f>
        <v>0.1560757266671173</v>
      </c>
      <c r="S4" s="66" t="s">
        <v>122</v>
      </c>
      <c r="T4" s="65">
        <v>4.8</v>
      </c>
      <c r="U4" s="65">
        <v>1.0689999999999997</v>
      </c>
    </row>
    <row r="5" spans="1:21">
      <c r="B5" s="17" t="s">
        <v>85</v>
      </c>
      <c r="C5" s="25">
        <f>I74/(C2*C3)</f>
        <v>4285.833333333333</v>
      </c>
      <c r="D5" s="21" t="s">
        <v>86</v>
      </c>
      <c r="E5" s="22">
        <f>E4*E3</f>
        <v>11</v>
      </c>
      <c r="F5" s="22">
        <f>F6-F4-F3</f>
        <v>2419536.3333333731</v>
      </c>
      <c r="G5" s="23">
        <f>F5/E5</f>
        <v>219957.84848485209</v>
      </c>
      <c r="H5" s="22"/>
      <c r="I5" s="22"/>
      <c r="J5" s="24"/>
      <c r="S5" s="66" t="s">
        <v>124</v>
      </c>
      <c r="T5" s="65">
        <v>4.8411458333333339</v>
      </c>
      <c r="U5" s="65">
        <v>0.71750000000000003</v>
      </c>
    </row>
    <row r="6" spans="1:21">
      <c r="B6" s="17" t="s">
        <v>87</v>
      </c>
      <c r="C6" s="25">
        <f>POWER(I74,2)/(C2*C3)</f>
        <v>440840816.66666669</v>
      </c>
      <c r="D6" s="19" t="s">
        <v>88</v>
      </c>
      <c r="E6" s="27">
        <f>C2*C3-1</f>
        <v>23</v>
      </c>
      <c r="F6" s="27">
        <f>SUMSQ(B13:H73)-C6</f>
        <v>14513085.333333313</v>
      </c>
      <c r="G6" s="27"/>
      <c r="H6" s="27"/>
      <c r="I6" s="27"/>
      <c r="J6" s="24"/>
      <c r="S6" s="66" t="s">
        <v>125</v>
      </c>
      <c r="T6" s="65">
        <v>4.4703125000000004</v>
      </c>
      <c r="U6" s="65">
        <v>0.55349999999999988</v>
      </c>
    </row>
    <row r="7" spans="1:21" s="28" customFormat="1">
      <c r="C7" s="29"/>
      <c r="D7" s="30" t="s">
        <v>89</v>
      </c>
      <c r="E7" s="31"/>
      <c r="F7" s="31">
        <f>SQRT(G5)</f>
        <v>468.99664016371383</v>
      </c>
      <c r="G7" s="32"/>
      <c r="H7" s="32"/>
      <c r="I7" s="32"/>
      <c r="S7" s="66" t="s">
        <v>126</v>
      </c>
      <c r="T7" s="65">
        <v>4.0302083333333334</v>
      </c>
      <c r="U7" s="65">
        <v>0.62399999999999989</v>
      </c>
    </row>
    <row r="8" spans="1:21">
      <c r="D8" s="51" t="s">
        <v>90</v>
      </c>
      <c r="E8" s="51"/>
      <c r="F8" s="33">
        <f>SQRT((G5)/C3)</f>
        <v>331.63070461346916</v>
      </c>
      <c r="I8" s="34"/>
      <c r="S8" s="66" t="s">
        <v>127</v>
      </c>
      <c r="T8" s="65">
        <v>4.3630208333333336</v>
      </c>
      <c r="U8" s="65">
        <v>0.73849999999999993</v>
      </c>
    </row>
    <row r="9" spans="1:21">
      <c r="D9" s="51" t="s">
        <v>91</v>
      </c>
      <c r="E9" s="51"/>
      <c r="F9" s="33">
        <f>TINV(0.05,E5)*F8*SQRT(2)</f>
        <v>1032.2546444907423</v>
      </c>
      <c r="G9" s="14" t="s">
        <v>92</v>
      </c>
      <c r="H9" s="33">
        <f>TINV(0.01,E5)*F8*SQRT(2)</f>
        <v>1456.6128198686142</v>
      </c>
      <c r="S9" s="66" t="s">
        <v>128</v>
      </c>
      <c r="T9" s="65">
        <v>4.1505208333333341</v>
      </c>
      <c r="U9" s="65">
        <v>0.22550000000000001</v>
      </c>
    </row>
    <row r="10" spans="1:21">
      <c r="D10" s="51" t="s">
        <v>93</v>
      </c>
      <c r="E10" s="51"/>
      <c r="F10" s="33">
        <f>SQRT(G5)/C5*100</f>
        <v>10.942950966293148</v>
      </c>
      <c r="S10" s="66" t="s">
        <v>129</v>
      </c>
      <c r="T10" s="65">
        <v>5.5093750000000004</v>
      </c>
      <c r="U10" s="65">
        <v>0.73699999999999999</v>
      </c>
    </row>
    <row r="11" spans="1:21">
      <c r="D11" s="24"/>
      <c r="E11" s="35"/>
      <c r="O11" s="36" t="s">
        <v>85</v>
      </c>
      <c r="P11" s="37">
        <f>C5</f>
        <v>4285.833333333333</v>
      </c>
      <c r="S11" s="66" t="s">
        <v>130</v>
      </c>
      <c r="T11" s="65">
        <v>4.2505208333333337</v>
      </c>
      <c r="U11" s="65">
        <v>0.99949999999999983</v>
      </c>
    </row>
    <row r="12" spans="1:21">
      <c r="A12" s="38" t="s">
        <v>84</v>
      </c>
      <c r="B12" s="38" t="s">
        <v>94</v>
      </c>
      <c r="C12" s="38" t="s">
        <v>95</v>
      </c>
      <c r="D12" s="38" t="s">
        <v>96</v>
      </c>
      <c r="E12" s="38">
        <v>4</v>
      </c>
      <c r="F12" s="38">
        <v>5</v>
      </c>
      <c r="G12" s="38">
        <v>6</v>
      </c>
      <c r="H12" s="38">
        <v>8</v>
      </c>
      <c r="I12" s="38" t="s">
        <v>97</v>
      </c>
      <c r="J12" s="38" t="s">
        <v>85</v>
      </c>
      <c r="K12" s="38" t="s">
        <v>98</v>
      </c>
      <c r="L12" s="14" t="s">
        <v>119</v>
      </c>
      <c r="O12" s="39" t="s">
        <v>89</v>
      </c>
      <c r="P12" s="40">
        <f>SQRT(G5)</f>
        <v>468.99664016371383</v>
      </c>
      <c r="S12" s="66" t="s">
        <v>131</v>
      </c>
      <c r="T12" s="65">
        <v>4.2125000000000004</v>
      </c>
      <c r="U12" s="65">
        <v>4.7999999999999994E-2</v>
      </c>
    </row>
    <row r="13" spans="1:21" ht="15">
      <c r="A13" s="53" t="s">
        <v>120</v>
      </c>
      <c r="B13" s="54">
        <v>5095</v>
      </c>
      <c r="C13" s="54">
        <v>4523</v>
      </c>
      <c r="D13" s="55"/>
      <c r="E13" s="43"/>
      <c r="F13" s="43"/>
      <c r="G13" s="43"/>
      <c r="H13" s="43"/>
      <c r="I13" s="44">
        <f t="shared" ref="I13:I28" si="0">SUM(B13:H13)</f>
        <v>9618</v>
      </c>
      <c r="J13" s="45">
        <f t="shared" ref="J13:J73" si="1">AVERAGE(B13:H13)</f>
        <v>4809</v>
      </c>
      <c r="K13" s="27">
        <f t="shared" ref="K13:K73" si="2">STDEV(B13:D13)/SQRT(C$3)</f>
        <v>286</v>
      </c>
      <c r="L13" s="14">
        <f>J13/9.6*0.01</f>
        <v>5.0093750000000004</v>
      </c>
      <c r="O13" s="39" t="s">
        <v>99</v>
      </c>
      <c r="P13" s="40">
        <f>F7/C5*100</f>
        <v>10.942950966293148</v>
      </c>
      <c r="S13" s="66" t="s">
        <v>132</v>
      </c>
      <c r="T13" s="65">
        <v>4.5989583333333339</v>
      </c>
      <c r="U13" s="65">
        <v>0.59899999999999998</v>
      </c>
    </row>
    <row r="14" spans="1:21" ht="15">
      <c r="A14" s="53" t="s">
        <v>121</v>
      </c>
      <c r="B14" s="54">
        <v>3841</v>
      </c>
      <c r="C14" s="54">
        <v>3376</v>
      </c>
      <c r="D14" s="55"/>
      <c r="E14" s="43"/>
      <c r="F14" s="43"/>
      <c r="G14" s="43"/>
      <c r="H14" s="43"/>
      <c r="I14" s="44">
        <f t="shared" si="0"/>
        <v>7217</v>
      </c>
      <c r="J14" s="45">
        <f t="shared" si="1"/>
        <v>3608.5</v>
      </c>
      <c r="K14" s="27">
        <f t="shared" si="2"/>
        <v>232.49999999999997</v>
      </c>
      <c r="L14" s="14">
        <f t="shared" ref="L14:L24" si="3">J14/9.6*0.01</f>
        <v>3.7588541666666671</v>
      </c>
      <c r="O14" s="39" t="s">
        <v>100</v>
      </c>
      <c r="P14" s="40">
        <f>F7/SQRT(C3)</f>
        <v>331.63070461346916</v>
      </c>
    </row>
    <row r="15" spans="1:21" ht="15">
      <c r="A15" s="53" t="s">
        <v>122</v>
      </c>
      <c r="B15" s="54">
        <v>5272</v>
      </c>
      <c r="C15" s="54">
        <v>3134</v>
      </c>
      <c r="D15" s="55"/>
      <c r="E15" s="43"/>
      <c r="F15" s="43"/>
      <c r="G15" s="43"/>
      <c r="H15" s="43"/>
      <c r="I15" s="44">
        <f t="shared" si="0"/>
        <v>8406</v>
      </c>
      <c r="J15" s="45">
        <f t="shared" si="1"/>
        <v>4203</v>
      </c>
      <c r="K15" s="27">
        <f t="shared" si="2"/>
        <v>1068.9999999999998</v>
      </c>
      <c r="L15" s="14">
        <f t="shared" si="3"/>
        <v>4.3781249999999998</v>
      </c>
      <c r="M15" s="56" t="s">
        <v>123</v>
      </c>
      <c r="O15" s="39" t="s">
        <v>101</v>
      </c>
      <c r="P15" s="40">
        <f>F8*SQRT(2)</f>
        <v>468.99664016371389</v>
      </c>
    </row>
    <row r="16" spans="1:21" ht="15">
      <c r="A16" s="53" t="s">
        <v>124</v>
      </c>
      <c r="B16" s="54">
        <v>5365</v>
      </c>
      <c r="C16" s="54">
        <v>3930</v>
      </c>
      <c r="D16" s="55"/>
      <c r="E16" s="43"/>
      <c r="F16" s="43"/>
      <c r="G16" s="43"/>
      <c r="H16" s="43"/>
      <c r="I16" s="44">
        <f t="shared" si="0"/>
        <v>9295</v>
      </c>
      <c r="J16" s="45">
        <f t="shared" si="1"/>
        <v>4647.5</v>
      </c>
      <c r="K16" s="27">
        <f t="shared" si="2"/>
        <v>717.5</v>
      </c>
      <c r="L16" s="14">
        <f t="shared" si="3"/>
        <v>4.8411458333333339</v>
      </c>
      <c r="O16" s="39" t="s">
        <v>102</v>
      </c>
      <c r="P16" s="40">
        <f>TINV(0.05,E5)*F8*SQRT(2)</f>
        <v>1032.2546444907423</v>
      </c>
    </row>
    <row r="17" spans="1:16" ht="15">
      <c r="A17" s="53" t="s">
        <v>125</v>
      </c>
      <c r="B17" s="54">
        <v>4845</v>
      </c>
      <c r="C17" s="54">
        <v>3738</v>
      </c>
      <c r="D17" s="55"/>
      <c r="E17" s="43"/>
      <c r="F17" s="43"/>
      <c r="G17" s="43"/>
      <c r="H17" s="43"/>
      <c r="I17" s="44">
        <f t="shared" si="0"/>
        <v>8583</v>
      </c>
      <c r="J17" s="45">
        <f t="shared" si="1"/>
        <v>4291.5</v>
      </c>
      <c r="K17" s="27">
        <f t="shared" si="2"/>
        <v>553.49999999999989</v>
      </c>
      <c r="L17" s="14">
        <f t="shared" si="3"/>
        <v>4.4703125000000004</v>
      </c>
      <c r="O17" s="39" t="s">
        <v>103</v>
      </c>
      <c r="P17" s="40">
        <f>TINV(0.01,E5)*F8*SQRT(2)</f>
        <v>1456.6128198686142</v>
      </c>
    </row>
    <row r="18" spans="1:16" ht="15">
      <c r="A18" s="53" t="s">
        <v>126</v>
      </c>
      <c r="B18" s="54">
        <v>4493</v>
      </c>
      <c r="C18" s="57">
        <v>3245</v>
      </c>
      <c r="D18" s="55"/>
      <c r="E18" s="43"/>
      <c r="F18" s="43"/>
      <c r="G18" s="43"/>
      <c r="H18" s="43"/>
      <c r="I18" s="44">
        <f t="shared" si="0"/>
        <v>7738</v>
      </c>
      <c r="J18" s="45">
        <f t="shared" si="1"/>
        <v>3869</v>
      </c>
      <c r="K18" s="27">
        <f t="shared" si="2"/>
        <v>623.99999999999989</v>
      </c>
      <c r="L18" s="14">
        <f t="shared" si="3"/>
        <v>4.0302083333333334</v>
      </c>
      <c r="O18" s="39" t="s">
        <v>104</v>
      </c>
      <c r="P18" s="40">
        <f>(G4-G5)/C3</f>
        <v>96191.818181815484</v>
      </c>
    </row>
    <row r="19" spans="1:16" ht="15">
      <c r="A19" s="53" t="s">
        <v>127</v>
      </c>
      <c r="B19" s="54">
        <v>4927</v>
      </c>
      <c r="C19" s="54">
        <v>3450</v>
      </c>
      <c r="D19" s="55"/>
      <c r="E19" s="43"/>
      <c r="F19" s="43"/>
      <c r="G19" s="43"/>
      <c r="H19" s="43"/>
      <c r="I19" s="44">
        <f t="shared" si="0"/>
        <v>8377</v>
      </c>
      <c r="J19" s="45">
        <f t="shared" si="1"/>
        <v>4188.5</v>
      </c>
      <c r="K19" s="27">
        <f t="shared" si="2"/>
        <v>738.49999999999989</v>
      </c>
      <c r="L19" s="14">
        <f t="shared" si="3"/>
        <v>4.3630208333333336</v>
      </c>
      <c r="O19" s="39" t="s">
        <v>105</v>
      </c>
      <c r="P19" s="40">
        <f>P18+G5</f>
        <v>316149.66666666756</v>
      </c>
    </row>
    <row r="20" spans="1:16" ht="15">
      <c r="A20" s="53" t="s">
        <v>128</v>
      </c>
      <c r="B20" s="54">
        <v>4210</v>
      </c>
      <c r="C20" s="54">
        <v>3759</v>
      </c>
      <c r="D20" s="55"/>
      <c r="E20" s="43"/>
      <c r="F20" s="43"/>
      <c r="G20" s="43"/>
      <c r="H20" s="43"/>
      <c r="I20" s="44">
        <f t="shared" si="0"/>
        <v>7969</v>
      </c>
      <c r="J20" s="45">
        <f t="shared" si="1"/>
        <v>3984.5</v>
      </c>
      <c r="K20" s="27">
        <f t="shared" si="2"/>
        <v>225.5</v>
      </c>
      <c r="L20" s="14">
        <f t="shared" si="3"/>
        <v>4.1505208333333341</v>
      </c>
      <c r="O20" s="39" t="s">
        <v>106</v>
      </c>
      <c r="P20" s="40">
        <f>SQRT(P18)</f>
        <v>310.14805848467836</v>
      </c>
    </row>
    <row r="21" spans="1:16" ht="15">
      <c r="A21" s="53" t="s">
        <v>129</v>
      </c>
      <c r="B21" s="54">
        <v>6026</v>
      </c>
      <c r="C21" s="54">
        <v>4552</v>
      </c>
      <c r="D21" s="55"/>
      <c r="E21" s="43"/>
      <c r="F21" s="43"/>
      <c r="G21" s="43"/>
      <c r="H21" s="43"/>
      <c r="I21" s="44">
        <f t="shared" si="0"/>
        <v>10578</v>
      </c>
      <c r="J21" s="45">
        <f t="shared" si="1"/>
        <v>5289</v>
      </c>
      <c r="K21" s="27">
        <f t="shared" si="2"/>
        <v>737</v>
      </c>
      <c r="L21" s="14">
        <f t="shared" si="3"/>
        <v>5.5093750000000004</v>
      </c>
      <c r="O21" s="39" t="s">
        <v>107</v>
      </c>
      <c r="P21" s="40">
        <f>SQRT(P19)</f>
        <v>562.27187966913971</v>
      </c>
    </row>
    <row r="22" spans="1:16" ht="15">
      <c r="A22" s="53" t="s">
        <v>130</v>
      </c>
      <c r="B22" s="54">
        <v>5080</v>
      </c>
      <c r="C22" s="54">
        <v>3081</v>
      </c>
      <c r="D22" s="55"/>
      <c r="E22" s="43"/>
      <c r="F22" s="43"/>
      <c r="G22" s="43"/>
      <c r="H22" s="43"/>
      <c r="I22" s="44">
        <f t="shared" si="0"/>
        <v>8161</v>
      </c>
      <c r="J22" s="45">
        <f t="shared" si="1"/>
        <v>4080.5</v>
      </c>
      <c r="K22" s="27">
        <f t="shared" si="2"/>
        <v>999.49999999999989</v>
      </c>
      <c r="L22" s="14">
        <f t="shared" si="3"/>
        <v>4.2505208333333337</v>
      </c>
      <c r="O22" s="39" t="s">
        <v>108</v>
      </c>
      <c r="P22" s="40">
        <f>G5</f>
        <v>219957.84848485209</v>
      </c>
    </row>
    <row r="23" spans="1:16" ht="15">
      <c r="A23" s="53" t="s">
        <v>131</v>
      </c>
      <c r="B23" s="54">
        <v>3996</v>
      </c>
      <c r="C23" s="54">
        <v>4092</v>
      </c>
      <c r="D23" s="55"/>
      <c r="E23" s="43"/>
      <c r="F23" s="43"/>
      <c r="G23" s="43"/>
      <c r="H23" s="43"/>
      <c r="I23" s="44">
        <f t="shared" si="0"/>
        <v>8088</v>
      </c>
      <c r="J23" s="45">
        <f t="shared" si="1"/>
        <v>4044</v>
      </c>
      <c r="K23" s="27">
        <f t="shared" si="2"/>
        <v>47.999999999999993</v>
      </c>
      <c r="L23" s="14">
        <f t="shared" si="3"/>
        <v>4.2125000000000004</v>
      </c>
      <c r="O23" s="39" t="s">
        <v>109</v>
      </c>
      <c r="P23" s="40">
        <f>SQRT(P22)</f>
        <v>468.99664016371383</v>
      </c>
    </row>
    <row r="24" spans="1:16" ht="15">
      <c r="A24" s="53" t="s">
        <v>132</v>
      </c>
      <c r="B24" s="54">
        <v>5014</v>
      </c>
      <c r="C24" s="54">
        <v>3816</v>
      </c>
      <c r="D24" s="55"/>
      <c r="E24" s="43"/>
      <c r="F24" s="43"/>
      <c r="G24" s="43"/>
      <c r="H24" s="43"/>
      <c r="I24" s="44">
        <f t="shared" si="0"/>
        <v>8830</v>
      </c>
      <c r="J24" s="45">
        <f t="shared" si="1"/>
        <v>4415</v>
      </c>
      <c r="K24" s="27">
        <f t="shared" si="2"/>
        <v>599</v>
      </c>
      <c r="L24" s="14">
        <f t="shared" si="3"/>
        <v>4.5989583333333339</v>
      </c>
      <c r="O24" s="39" t="s">
        <v>110</v>
      </c>
      <c r="P24" s="40">
        <f>P20/C5*100</f>
        <v>7.2365870150031899</v>
      </c>
    </row>
    <row r="25" spans="1:16" ht="15">
      <c r="A25" s="53"/>
      <c r="B25" s="54"/>
      <c r="C25" s="55"/>
      <c r="D25" s="55"/>
      <c r="E25" s="43"/>
      <c r="F25" s="43"/>
      <c r="G25" s="43"/>
      <c r="H25" s="43"/>
      <c r="I25" s="44">
        <f t="shared" si="0"/>
        <v>0</v>
      </c>
      <c r="J25" s="45" t="e">
        <f t="shared" si="1"/>
        <v>#DIV/0!</v>
      </c>
      <c r="K25" s="27" t="e">
        <f t="shared" si="2"/>
        <v>#DIV/0!</v>
      </c>
      <c r="O25" s="39" t="s">
        <v>111</v>
      </c>
      <c r="P25" s="40">
        <f>P21/C5*100</f>
        <v>13.11931276692529</v>
      </c>
    </row>
    <row r="26" spans="1:16" ht="15">
      <c r="A26" s="53"/>
      <c r="B26" s="54"/>
      <c r="C26" s="55"/>
      <c r="D26" s="55"/>
      <c r="E26" s="43"/>
      <c r="F26" s="43"/>
      <c r="G26" s="43"/>
      <c r="H26" s="43"/>
      <c r="I26" s="44">
        <f t="shared" si="0"/>
        <v>0</v>
      </c>
      <c r="J26" s="45" t="e">
        <f t="shared" si="1"/>
        <v>#DIV/0!</v>
      </c>
      <c r="K26" s="27" t="e">
        <f t="shared" si="2"/>
        <v>#DIV/0!</v>
      </c>
      <c r="O26" s="39" t="s">
        <v>112</v>
      </c>
      <c r="P26" s="40">
        <f>P23/C5*100</f>
        <v>10.942950966293148</v>
      </c>
    </row>
    <row r="27" spans="1:16" ht="15">
      <c r="A27" s="53"/>
      <c r="B27" s="54"/>
      <c r="C27" s="55"/>
      <c r="D27" s="55"/>
      <c r="E27" s="43"/>
      <c r="F27" s="43"/>
      <c r="G27" s="43"/>
      <c r="H27" s="43"/>
      <c r="I27" s="44">
        <f t="shared" si="0"/>
        <v>0</v>
      </c>
      <c r="J27" s="45" t="e">
        <f t="shared" si="1"/>
        <v>#DIV/0!</v>
      </c>
      <c r="K27" s="27" t="e">
        <f t="shared" si="2"/>
        <v>#DIV/0!</v>
      </c>
      <c r="O27" s="39" t="s">
        <v>113</v>
      </c>
      <c r="P27" s="40">
        <f>P18/P19*100</f>
        <v>30.426038147063856</v>
      </c>
    </row>
    <row r="28" spans="1:16" ht="15">
      <c r="A28" s="53"/>
      <c r="B28" s="54"/>
      <c r="C28" s="55"/>
      <c r="D28" s="55"/>
      <c r="E28" s="43"/>
      <c r="F28" s="43"/>
      <c r="G28" s="43"/>
      <c r="H28" s="43"/>
      <c r="I28" s="44">
        <f t="shared" si="0"/>
        <v>0</v>
      </c>
      <c r="J28" s="45" t="e">
        <f t="shared" si="1"/>
        <v>#DIV/0!</v>
      </c>
      <c r="K28" s="27" t="e">
        <f t="shared" si="2"/>
        <v>#DIV/0!</v>
      </c>
      <c r="O28" s="39" t="s">
        <v>114</v>
      </c>
      <c r="P28" s="40">
        <f>P18/P21*2.06</f>
        <v>352.41873659259159</v>
      </c>
    </row>
    <row r="29" spans="1:16" ht="15">
      <c r="A29" s="53"/>
      <c r="B29" s="54"/>
      <c r="C29" s="58"/>
      <c r="D29" s="59"/>
      <c r="E29" s="43"/>
      <c r="F29" s="43"/>
      <c r="G29" s="43"/>
      <c r="H29" s="43"/>
      <c r="I29" s="44">
        <f t="shared" ref="I29:I44" si="4">SUM(B29:H29)</f>
        <v>0</v>
      </c>
      <c r="J29" s="45" t="e">
        <f t="shared" si="1"/>
        <v>#DIV/0!</v>
      </c>
      <c r="K29" s="45" t="e">
        <f t="shared" si="2"/>
        <v>#DIV/0!</v>
      </c>
      <c r="O29" s="46" t="s">
        <v>115</v>
      </c>
      <c r="P29" s="47">
        <f>P28/C5*100</f>
        <v>8.2228754406204541</v>
      </c>
    </row>
    <row r="30" spans="1:16" ht="15">
      <c r="A30" s="53"/>
      <c r="B30" s="57"/>
      <c r="C30" s="58"/>
      <c r="D30" s="59"/>
      <c r="E30" s="43"/>
      <c r="F30" s="43"/>
      <c r="G30" s="43"/>
      <c r="H30" s="43"/>
      <c r="I30" s="44">
        <f t="shared" si="4"/>
        <v>0</v>
      </c>
      <c r="J30" s="45" t="e">
        <f t="shared" si="1"/>
        <v>#DIV/0!</v>
      </c>
      <c r="K30" s="45" t="e">
        <f t="shared" si="2"/>
        <v>#DIV/0!</v>
      </c>
    </row>
    <row r="31" spans="1:16" ht="15">
      <c r="A31" s="53"/>
      <c r="B31" s="54"/>
      <c r="C31" s="58"/>
      <c r="D31" s="59"/>
      <c r="E31" s="43"/>
      <c r="F31" s="43"/>
      <c r="G31" s="43"/>
      <c r="H31" s="43"/>
      <c r="I31" s="44">
        <f t="shared" si="4"/>
        <v>0</v>
      </c>
      <c r="J31" s="45" t="e">
        <f t="shared" si="1"/>
        <v>#DIV/0!</v>
      </c>
      <c r="K31" s="45" t="e">
        <f t="shared" si="2"/>
        <v>#DIV/0!</v>
      </c>
    </row>
    <row r="32" spans="1:16" ht="15">
      <c r="A32" s="53"/>
      <c r="B32" s="54"/>
      <c r="C32" s="58"/>
      <c r="D32" s="59"/>
      <c r="E32" s="43"/>
      <c r="F32" s="43"/>
      <c r="G32" s="43"/>
      <c r="H32" s="43"/>
      <c r="I32" s="44">
        <f t="shared" si="4"/>
        <v>0</v>
      </c>
      <c r="J32" s="45" t="e">
        <f t="shared" si="1"/>
        <v>#DIV/0!</v>
      </c>
      <c r="K32" s="45" t="e">
        <f t="shared" si="2"/>
        <v>#DIV/0!</v>
      </c>
    </row>
    <row r="33" spans="1:11" ht="15">
      <c r="A33" s="53"/>
      <c r="B33" s="54"/>
      <c r="C33" s="58"/>
      <c r="D33" s="59"/>
      <c r="E33" s="43"/>
      <c r="F33" s="43"/>
      <c r="G33" s="43"/>
      <c r="H33" s="43"/>
      <c r="I33" s="44">
        <f t="shared" si="4"/>
        <v>0</v>
      </c>
      <c r="J33" s="45" t="e">
        <f t="shared" si="1"/>
        <v>#DIV/0!</v>
      </c>
      <c r="K33" s="45" t="e">
        <f t="shared" si="2"/>
        <v>#DIV/0!</v>
      </c>
    </row>
    <row r="34" spans="1:11" ht="15">
      <c r="A34" s="53"/>
      <c r="B34" s="54"/>
      <c r="C34" s="58"/>
      <c r="D34" s="59"/>
      <c r="E34" s="43"/>
      <c r="F34" s="43"/>
      <c r="G34" s="43"/>
      <c r="H34" s="43"/>
      <c r="I34" s="44">
        <f t="shared" si="4"/>
        <v>0</v>
      </c>
      <c r="J34" s="45" t="e">
        <f t="shared" si="1"/>
        <v>#DIV/0!</v>
      </c>
      <c r="K34" s="45" t="e">
        <f t="shared" si="2"/>
        <v>#DIV/0!</v>
      </c>
    </row>
    <row r="35" spans="1:11" ht="15">
      <c r="A35" s="53"/>
      <c r="B35" s="54"/>
      <c r="C35" s="59"/>
      <c r="D35" s="59"/>
      <c r="E35" s="43"/>
      <c r="F35" s="43"/>
      <c r="G35" s="43"/>
      <c r="H35" s="43"/>
      <c r="I35" s="44">
        <f t="shared" si="4"/>
        <v>0</v>
      </c>
      <c r="J35" s="45" t="e">
        <f t="shared" si="1"/>
        <v>#DIV/0!</v>
      </c>
      <c r="K35" s="45" t="e">
        <f t="shared" si="2"/>
        <v>#DIV/0!</v>
      </c>
    </row>
    <row r="36" spans="1:11" ht="15">
      <c r="A36" s="53"/>
      <c r="B36" s="54"/>
      <c r="C36" s="59"/>
      <c r="D36" s="59"/>
      <c r="E36" s="43"/>
      <c r="F36" s="43"/>
      <c r="G36" s="43"/>
      <c r="H36" s="43"/>
      <c r="I36" s="44">
        <f t="shared" si="4"/>
        <v>0</v>
      </c>
      <c r="J36" s="45" t="e">
        <f t="shared" si="1"/>
        <v>#DIV/0!</v>
      </c>
      <c r="K36" s="45" t="e">
        <f t="shared" si="2"/>
        <v>#DIV/0!</v>
      </c>
    </row>
    <row r="37" spans="1:11" ht="15">
      <c r="A37" s="41">
        <v>25</v>
      </c>
      <c r="B37" s="60"/>
      <c r="C37" s="61"/>
      <c r="D37" s="61"/>
      <c r="E37" s="43"/>
      <c r="F37" s="43"/>
      <c r="G37" s="43"/>
      <c r="H37" s="43"/>
      <c r="I37" s="44">
        <f t="shared" si="4"/>
        <v>0</v>
      </c>
      <c r="J37" s="45" t="e">
        <f t="shared" si="1"/>
        <v>#DIV/0!</v>
      </c>
      <c r="K37" s="45" t="e">
        <f t="shared" si="2"/>
        <v>#DIV/0!</v>
      </c>
    </row>
    <row r="38" spans="1:11" ht="15">
      <c r="A38" s="41">
        <v>26</v>
      </c>
      <c r="B38" s="60"/>
      <c r="C38" s="61"/>
      <c r="D38" s="61"/>
      <c r="E38" s="43"/>
      <c r="F38" s="43"/>
      <c r="G38" s="43"/>
      <c r="H38" s="43"/>
      <c r="I38" s="44">
        <f t="shared" si="4"/>
        <v>0</v>
      </c>
      <c r="J38" s="45" t="e">
        <f t="shared" si="1"/>
        <v>#DIV/0!</v>
      </c>
      <c r="K38" s="45" t="e">
        <f t="shared" si="2"/>
        <v>#DIV/0!</v>
      </c>
    </row>
    <row r="39" spans="1:11" ht="15">
      <c r="A39" s="41">
        <v>27</v>
      </c>
      <c r="B39" s="60"/>
      <c r="C39" s="61"/>
      <c r="D39" s="61"/>
      <c r="E39" s="43"/>
      <c r="F39" s="43"/>
      <c r="G39" s="43"/>
      <c r="H39" s="43"/>
      <c r="I39" s="44">
        <f t="shared" si="4"/>
        <v>0</v>
      </c>
      <c r="J39" s="45" t="e">
        <f t="shared" si="1"/>
        <v>#DIV/0!</v>
      </c>
      <c r="K39" s="45" t="e">
        <f t="shared" si="2"/>
        <v>#DIV/0!</v>
      </c>
    </row>
    <row r="40" spans="1:11" ht="15">
      <c r="A40" s="41">
        <v>28</v>
      </c>
      <c r="B40" s="60"/>
      <c r="C40" s="61"/>
      <c r="D40" s="61"/>
      <c r="E40" s="43"/>
      <c r="F40" s="43"/>
      <c r="G40" s="43"/>
      <c r="H40" s="43"/>
      <c r="I40" s="44">
        <f t="shared" si="4"/>
        <v>0</v>
      </c>
      <c r="J40" s="45" t="e">
        <f t="shared" si="1"/>
        <v>#DIV/0!</v>
      </c>
      <c r="K40" s="45" t="e">
        <f t="shared" si="2"/>
        <v>#DIV/0!</v>
      </c>
    </row>
    <row r="41" spans="1:11" ht="15">
      <c r="A41" s="41">
        <v>29</v>
      </c>
      <c r="B41" s="60"/>
      <c r="C41" s="61"/>
      <c r="D41" s="61"/>
      <c r="E41" s="43"/>
      <c r="F41" s="43"/>
      <c r="G41" s="43"/>
      <c r="H41" s="43"/>
      <c r="I41" s="44">
        <f t="shared" si="4"/>
        <v>0</v>
      </c>
      <c r="J41" s="45" t="e">
        <f t="shared" si="1"/>
        <v>#DIV/0!</v>
      </c>
      <c r="K41" s="45" t="e">
        <f t="shared" si="2"/>
        <v>#DIV/0!</v>
      </c>
    </row>
    <row r="42" spans="1:11" ht="15">
      <c r="A42" s="41">
        <v>30</v>
      </c>
      <c r="B42" s="60"/>
      <c r="C42" s="61"/>
      <c r="D42" s="61"/>
      <c r="E42" s="43"/>
      <c r="F42" s="43"/>
      <c r="G42" s="43"/>
      <c r="H42" s="43"/>
      <c r="I42" s="44">
        <f t="shared" si="4"/>
        <v>0</v>
      </c>
      <c r="J42" s="45" t="e">
        <f t="shared" si="1"/>
        <v>#DIV/0!</v>
      </c>
      <c r="K42" s="45" t="e">
        <f t="shared" si="2"/>
        <v>#DIV/0!</v>
      </c>
    </row>
    <row r="43" spans="1:11" ht="15">
      <c r="A43" s="41">
        <v>31</v>
      </c>
      <c r="B43" s="60"/>
      <c r="C43" s="61"/>
      <c r="D43" s="61"/>
      <c r="E43" s="43"/>
      <c r="F43" s="43"/>
      <c r="G43" s="43"/>
      <c r="H43" s="43"/>
      <c r="I43" s="44">
        <f t="shared" si="4"/>
        <v>0</v>
      </c>
      <c r="J43" s="45" t="e">
        <f t="shared" si="1"/>
        <v>#DIV/0!</v>
      </c>
      <c r="K43" s="45" t="e">
        <f t="shared" si="2"/>
        <v>#DIV/0!</v>
      </c>
    </row>
    <row r="44" spans="1:11" ht="15">
      <c r="A44" s="41">
        <v>32</v>
      </c>
      <c r="B44" s="60"/>
      <c r="C44" s="61"/>
      <c r="D44" s="61"/>
      <c r="E44" s="43"/>
      <c r="F44" s="43"/>
      <c r="G44" s="43"/>
      <c r="H44" s="43"/>
      <c r="I44" s="44">
        <f t="shared" si="4"/>
        <v>0</v>
      </c>
      <c r="J44" s="45" t="e">
        <f t="shared" si="1"/>
        <v>#DIV/0!</v>
      </c>
      <c r="K44" s="45" t="e">
        <f t="shared" si="2"/>
        <v>#DIV/0!</v>
      </c>
    </row>
    <row r="45" spans="1:11" ht="15">
      <c r="A45" s="41">
        <v>33</v>
      </c>
      <c r="B45" s="60"/>
      <c r="C45" s="61"/>
      <c r="D45" s="61"/>
      <c r="E45" s="43"/>
      <c r="F45" s="43"/>
      <c r="G45" s="43"/>
      <c r="H45" s="43"/>
      <c r="I45" s="44">
        <f t="shared" ref="I45:I73" si="5">SUM(B45:H45)</f>
        <v>0</v>
      </c>
      <c r="J45" s="45" t="e">
        <f t="shared" si="1"/>
        <v>#DIV/0!</v>
      </c>
      <c r="K45" s="45" t="e">
        <f t="shared" si="2"/>
        <v>#DIV/0!</v>
      </c>
    </row>
    <row r="46" spans="1:11" ht="15">
      <c r="A46" s="41">
        <v>34</v>
      </c>
      <c r="B46" s="60"/>
      <c r="C46" s="61"/>
      <c r="D46" s="61"/>
      <c r="E46" s="43"/>
      <c r="F46" s="43"/>
      <c r="G46" s="43"/>
      <c r="H46" s="43"/>
      <c r="I46" s="44">
        <f t="shared" si="5"/>
        <v>0</v>
      </c>
      <c r="J46" s="45" t="e">
        <f t="shared" si="1"/>
        <v>#DIV/0!</v>
      </c>
      <c r="K46" s="45" t="e">
        <f t="shared" si="2"/>
        <v>#DIV/0!</v>
      </c>
    </row>
    <row r="47" spans="1:11" ht="15">
      <c r="A47" s="41">
        <v>35</v>
      </c>
      <c r="B47" s="60"/>
      <c r="C47" s="61"/>
      <c r="D47" s="61"/>
      <c r="E47" s="43"/>
      <c r="F47" s="43"/>
      <c r="G47" s="43"/>
      <c r="H47" s="43"/>
      <c r="I47" s="44">
        <f t="shared" si="5"/>
        <v>0</v>
      </c>
      <c r="J47" s="45" t="e">
        <f t="shared" si="1"/>
        <v>#DIV/0!</v>
      </c>
      <c r="K47" s="45" t="e">
        <f t="shared" si="2"/>
        <v>#DIV/0!</v>
      </c>
    </row>
    <row r="48" spans="1:11" ht="15">
      <c r="A48" s="41">
        <v>36</v>
      </c>
      <c r="B48" s="60"/>
      <c r="C48" s="61"/>
      <c r="D48" s="61"/>
      <c r="E48" s="43"/>
      <c r="F48" s="43"/>
      <c r="G48" s="43"/>
      <c r="H48" s="43"/>
      <c r="I48" s="44">
        <f t="shared" si="5"/>
        <v>0</v>
      </c>
      <c r="J48" s="45" t="e">
        <f t="shared" si="1"/>
        <v>#DIV/0!</v>
      </c>
      <c r="K48" s="45" t="e">
        <f t="shared" si="2"/>
        <v>#DIV/0!</v>
      </c>
    </row>
    <row r="49" spans="1:11" ht="15">
      <c r="A49" s="41">
        <v>37</v>
      </c>
      <c r="B49" s="60"/>
      <c r="C49" s="61"/>
      <c r="D49" s="61"/>
      <c r="E49" s="43"/>
      <c r="F49" s="43"/>
      <c r="G49" s="43"/>
      <c r="H49" s="43"/>
      <c r="I49" s="44">
        <f t="shared" si="5"/>
        <v>0</v>
      </c>
      <c r="J49" s="45" t="e">
        <f t="shared" si="1"/>
        <v>#DIV/0!</v>
      </c>
      <c r="K49" s="45" t="e">
        <f t="shared" si="2"/>
        <v>#DIV/0!</v>
      </c>
    </row>
    <row r="50" spans="1:11" ht="15">
      <c r="A50" s="41">
        <v>38</v>
      </c>
      <c r="B50" s="60"/>
      <c r="C50" s="61"/>
      <c r="D50" s="61"/>
      <c r="E50" s="43"/>
      <c r="F50" s="43"/>
      <c r="G50" s="43"/>
      <c r="H50" s="43"/>
      <c r="I50" s="44">
        <f t="shared" si="5"/>
        <v>0</v>
      </c>
      <c r="J50" s="45" t="e">
        <f t="shared" si="1"/>
        <v>#DIV/0!</v>
      </c>
      <c r="K50" s="45" t="e">
        <f t="shared" si="2"/>
        <v>#DIV/0!</v>
      </c>
    </row>
    <row r="51" spans="1:11" ht="15">
      <c r="A51" s="41">
        <v>39</v>
      </c>
      <c r="B51" s="60"/>
      <c r="C51" s="61"/>
      <c r="D51" s="61"/>
      <c r="E51" s="43"/>
      <c r="F51" s="43"/>
      <c r="G51" s="43"/>
      <c r="H51" s="43"/>
      <c r="I51" s="44">
        <f t="shared" si="5"/>
        <v>0</v>
      </c>
      <c r="J51" s="45" t="e">
        <f t="shared" si="1"/>
        <v>#DIV/0!</v>
      </c>
      <c r="K51" s="45" t="e">
        <f t="shared" si="2"/>
        <v>#DIV/0!</v>
      </c>
    </row>
    <row r="52" spans="1:11" ht="15">
      <c r="A52" s="41">
        <v>40</v>
      </c>
      <c r="B52" s="60"/>
      <c r="C52" s="61"/>
      <c r="D52" s="61"/>
      <c r="E52" s="43"/>
      <c r="F52" s="43"/>
      <c r="G52" s="43"/>
      <c r="H52" s="43"/>
      <c r="I52" s="44">
        <f t="shared" si="5"/>
        <v>0</v>
      </c>
      <c r="J52" s="45" t="e">
        <f t="shared" si="1"/>
        <v>#DIV/0!</v>
      </c>
      <c r="K52" s="45" t="e">
        <f t="shared" si="2"/>
        <v>#DIV/0!</v>
      </c>
    </row>
    <row r="53" spans="1:11" ht="15">
      <c r="A53" s="41">
        <v>41</v>
      </c>
      <c r="B53" s="60"/>
      <c r="C53" s="61"/>
      <c r="D53" s="61"/>
      <c r="E53" s="43"/>
      <c r="F53" s="43"/>
      <c r="G53" s="43"/>
      <c r="H53" s="43"/>
      <c r="I53" s="44">
        <f t="shared" si="5"/>
        <v>0</v>
      </c>
      <c r="J53" s="45" t="e">
        <f t="shared" si="1"/>
        <v>#DIV/0!</v>
      </c>
      <c r="K53" s="45" t="e">
        <f t="shared" si="2"/>
        <v>#DIV/0!</v>
      </c>
    </row>
    <row r="54" spans="1:11" ht="15">
      <c r="A54" s="41">
        <v>42</v>
      </c>
      <c r="B54" s="60"/>
      <c r="C54" s="61"/>
      <c r="D54" s="61"/>
      <c r="E54" s="43"/>
      <c r="F54" s="43"/>
      <c r="G54" s="43"/>
      <c r="H54" s="43"/>
      <c r="I54" s="44">
        <f t="shared" si="5"/>
        <v>0</v>
      </c>
      <c r="J54" s="45" t="e">
        <f t="shared" si="1"/>
        <v>#DIV/0!</v>
      </c>
      <c r="K54" s="45" t="e">
        <f t="shared" si="2"/>
        <v>#DIV/0!</v>
      </c>
    </row>
    <row r="55" spans="1:11" ht="15">
      <c r="A55" s="41">
        <v>43</v>
      </c>
      <c r="B55" s="60"/>
      <c r="C55" s="61"/>
      <c r="D55" s="61"/>
      <c r="E55" s="43"/>
      <c r="F55" s="43"/>
      <c r="G55" s="43"/>
      <c r="H55" s="43"/>
      <c r="I55" s="44">
        <f t="shared" si="5"/>
        <v>0</v>
      </c>
      <c r="J55" s="45" t="e">
        <f t="shared" si="1"/>
        <v>#DIV/0!</v>
      </c>
      <c r="K55" s="45" t="e">
        <f t="shared" si="2"/>
        <v>#DIV/0!</v>
      </c>
    </row>
    <row r="56" spans="1:11" ht="15">
      <c r="A56" s="41">
        <v>44</v>
      </c>
      <c r="B56" s="60"/>
      <c r="C56" s="61"/>
      <c r="D56" s="61"/>
      <c r="E56" s="43"/>
      <c r="F56" s="43"/>
      <c r="G56" s="43"/>
      <c r="H56" s="43"/>
      <c r="I56" s="44">
        <f t="shared" si="5"/>
        <v>0</v>
      </c>
      <c r="J56" s="45" t="e">
        <f t="shared" si="1"/>
        <v>#DIV/0!</v>
      </c>
      <c r="K56" s="45" t="e">
        <f t="shared" si="2"/>
        <v>#DIV/0!</v>
      </c>
    </row>
    <row r="57" spans="1:11" ht="15">
      <c r="A57" s="41">
        <v>45</v>
      </c>
      <c r="B57" s="62"/>
      <c r="C57" s="61"/>
      <c r="D57" s="61"/>
      <c r="E57" s="43"/>
      <c r="F57" s="43"/>
      <c r="G57" s="43"/>
      <c r="H57" s="43"/>
      <c r="I57" s="44">
        <f t="shared" si="5"/>
        <v>0</v>
      </c>
      <c r="J57" s="45" t="e">
        <f t="shared" si="1"/>
        <v>#DIV/0!</v>
      </c>
      <c r="K57" s="45" t="e">
        <f t="shared" si="2"/>
        <v>#DIV/0!</v>
      </c>
    </row>
    <row r="58" spans="1:11" ht="15">
      <c r="A58" s="41">
        <v>46</v>
      </c>
      <c r="B58" s="62"/>
      <c r="C58" s="61"/>
      <c r="D58" s="61"/>
      <c r="E58" s="43"/>
      <c r="F58" s="43"/>
      <c r="G58" s="43"/>
      <c r="H58" s="43"/>
      <c r="I58" s="44">
        <f t="shared" si="5"/>
        <v>0</v>
      </c>
      <c r="J58" s="45" t="e">
        <f t="shared" si="1"/>
        <v>#DIV/0!</v>
      </c>
      <c r="K58" s="45" t="e">
        <f t="shared" si="2"/>
        <v>#DIV/0!</v>
      </c>
    </row>
    <row r="59" spans="1:11" ht="15">
      <c r="A59" s="41">
        <v>47</v>
      </c>
      <c r="B59" s="62"/>
      <c r="C59" s="61"/>
      <c r="D59" s="61"/>
      <c r="E59" s="43"/>
      <c r="F59" s="43"/>
      <c r="G59" s="43"/>
      <c r="H59" s="43"/>
      <c r="I59" s="44">
        <f t="shared" si="5"/>
        <v>0</v>
      </c>
      <c r="J59" s="45" t="e">
        <f t="shared" si="1"/>
        <v>#DIV/0!</v>
      </c>
      <c r="K59" s="45" t="e">
        <f t="shared" si="2"/>
        <v>#DIV/0!</v>
      </c>
    </row>
    <row r="60" spans="1:11" ht="15">
      <c r="A60" s="41">
        <v>48</v>
      </c>
      <c r="B60" s="62"/>
      <c r="C60" s="61"/>
      <c r="D60" s="61"/>
      <c r="E60" s="43"/>
      <c r="F60" s="43"/>
      <c r="G60" s="43"/>
      <c r="H60" s="43"/>
      <c r="I60" s="44">
        <f t="shared" si="5"/>
        <v>0</v>
      </c>
      <c r="J60" s="45" t="e">
        <f t="shared" si="1"/>
        <v>#DIV/0!</v>
      </c>
      <c r="K60" s="45" t="e">
        <f t="shared" si="2"/>
        <v>#DIV/0!</v>
      </c>
    </row>
    <row r="61" spans="1:11" ht="15">
      <c r="A61" s="41">
        <v>49</v>
      </c>
      <c r="B61" s="61"/>
      <c r="C61" s="61"/>
      <c r="D61" s="61"/>
      <c r="E61" s="43"/>
      <c r="F61" s="43"/>
      <c r="G61" s="43"/>
      <c r="H61" s="43"/>
      <c r="I61" s="44">
        <f t="shared" si="5"/>
        <v>0</v>
      </c>
      <c r="J61" s="45" t="e">
        <f t="shared" si="1"/>
        <v>#DIV/0!</v>
      </c>
      <c r="K61" s="45" t="e">
        <f t="shared" si="2"/>
        <v>#DIV/0!</v>
      </c>
    </row>
    <row r="62" spans="1:11" ht="15">
      <c r="A62" s="41">
        <v>50</v>
      </c>
      <c r="B62" s="61"/>
      <c r="C62" s="61"/>
      <c r="D62" s="61"/>
      <c r="E62" s="43"/>
      <c r="F62" s="43"/>
      <c r="G62" s="43"/>
      <c r="H62" s="43"/>
      <c r="I62" s="44">
        <f t="shared" si="5"/>
        <v>0</v>
      </c>
      <c r="J62" s="45" t="e">
        <f t="shared" si="1"/>
        <v>#DIV/0!</v>
      </c>
      <c r="K62" s="45" t="e">
        <f t="shared" si="2"/>
        <v>#DIV/0!</v>
      </c>
    </row>
    <row r="63" spans="1:11" ht="15">
      <c r="A63" s="41">
        <v>51</v>
      </c>
      <c r="B63" s="61"/>
      <c r="C63" s="61"/>
      <c r="D63" s="61"/>
      <c r="E63" s="43"/>
      <c r="F63" s="43"/>
      <c r="G63" s="43"/>
      <c r="H63" s="43"/>
      <c r="I63" s="44">
        <f t="shared" si="5"/>
        <v>0</v>
      </c>
      <c r="J63" s="45" t="e">
        <f t="shared" si="1"/>
        <v>#DIV/0!</v>
      </c>
      <c r="K63" s="45" t="e">
        <f t="shared" si="2"/>
        <v>#DIV/0!</v>
      </c>
    </row>
    <row r="64" spans="1:11" ht="15">
      <c r="A64" s="41">
        <v>52</v>
      </c>
      <c r="B64" s="61"/>
      <c r="C64" s="61"/>
      <c r="D64" s="61"/>
      <c r="E64" s="43"/>
      <c r="F64" s="43"/>
      <c r="G64" s="43"/>
      <c r="H64" s="43"/>
      <c r="I64" s="44">
        <f t="shared" si="5"/>
        <v>0</v>
      </c>
      <c r="J64" s="45" t="e">
        <f t="shared" si="1"/>
        <v>#DIV/0!</v>
      </c>
      <c r="K64" s="45" t="e">
        <f t="shared" si="2"/>
        <v>#DIV/0!</v>
      </c>
    </row>
    <row r="65" spans="1:11" ht="15">
      <c r="A65" s="41">
        <v>53</v>
      </c>
      <c r="B65" s="61"/>
      <c r="C65" s="61"/>
      <c r="D65" s="61"/>
      <c r="E65" s="43"/>
      <c r="F65" s="43"/>
      <c r="G65" s="43"/>
      <c r="H65" s="43"/>
      <c r="I65" s="44">
        <f t="shared" si="5"/>
        <v>0</v>
      </c>
      <c r="J65" s="45" t="e">
        <f t="shared" si="1"/>
        <v>#DIV/0!</v>
      </c>
      <c r="K65" s="45" t="e">
        <f t="shared" si="2"/>
        <v>#DIV/0!</v>
      </c>
    </row>
    <row r="66" spans="1:11" ht="15">
      <c r="A66" s="41">
        <v>54</v>
      </c>
      <c r="B66" s="61"/>
      <c r="C66" s="61"/>
      <c r="D66" s="61"/>
      <c r="E66" s="43"/>
      <c r="F66" s="43"/>
      <c r="G66" s="43"/>
      <c r="H66" s="43"/>
      <c r="I66" s="44">
        <f t="shared" si="5"/>
        <v>0</v>
      </c>
      <c r="J66" s="45" t="e">
        <f t="shared" si="1"/>
        <v>#DIV/0!</v>
      </c>
      <c r="K66" s="45" t="e">
        <f t="shared" si="2"/>
        <v>#DIV/0!</v>
      </c>
    </row>
    <row r="67" spans="1:11" ht="15">
      <c r="A67" s="41">
        <v>55</v>
      </c>
      <c r="B67" s="61"/>
      <c r="C67" s="61"/>
      <c r="D67" s="61"/>
      <c r="E67" s="43"/>
      <c r="F67" s="43"/>
      <c r="G67" s="43"/>
      <c r="H67" s="43"/>
      <c r="I67" s="44">
        <f t="shared" si="5"/>
        <v>0</v>
      </c>
      <c r="J67" s="45" t="e">
        <f t="shared" si="1"/>
        <v>#DIV/0!</v>
      </c>
      <c r="K67" s="45" t="e">
        <f t="shared" si="2"/>
        <v>#DIV/0!</v>
      </c>
    </row>
    <row r="68" spans="1:11" ht="15">
      <c r="A68" s="41">
        <v>56</v>
      </c>
      <c r="B68" s="61"/>
      <c r="C68" s="61"/>
      <c r="D68" s="61"/>
      <c r="E68" s="43"/>
      <c r="F68" s="43"/>
      <c r="G68" s="43"/>
      <c r="H68" s="43"/>
      <c r="I68" s="44">
        <f t="shared" si="5"/>
        <v>0</v>
      </c>
      <c r="J68" s="45" t="e">
        <f t="shared" si="1"/>
        <v>#DIV/0!</v>
      </c>
      <c r="K68" s="45" t="e">
        <f t="shared" si="2"/>
        <v>#DIV/0!</v>
      </c>
    </row>
    <row r="69" spans="1:11" ht="15">
      <c r="A69" s="41">
        <v>57</v>
      </c>
      <c r="B69" s="61"/>
      <c r="C69" s="61"/>
      <c r="D69" s="61"/>
      <c r="E69" s="43"/>
      <c r="F69" s="43"/>
      <c r="G69" s="43"/>
      <c r="H69" s="43"/>
      <c r="I69" s="44">
        <f t="shared" si="5"/>
        <v>0</v>
      </c>
      <c r="J69" s="45" t="e">
        <f t="shared" si="1"/>
        <v>#DIV/0!</v>
      </c>
      <c r="K69" s="45" t="e">
        <f t="shared" si="2"/>
        <v>#DIV/0!</v>
      </c>
    </row>
    <row r="70" spans="1:11" ht="15">
      <c r="A70" s="41">
        <v>58</v>
      </c>
      <c r="B70" s="61"/>
      <c r="C70" s="61"/>
      <c r="D70" s="61"/>
      <c r="E70" s="43"/>
      <c r="F70" s="43"/>
      <c r="G70" s="43"/>
      <c r="H70" s="43"/>
      <c r="I70" s="44">
        <f t="shared" si="5"/>
        <v>0</v>
      </c>
      <c r="J70" s="45" t="e">
        <f t="shared" si="1"/>
        <v>#DIV/0!</v>
      </c>
      <c r="K70" s="45" t="e">
        <f t="shared" si="2"/>
        <v>#DIV/0!</v>
      </c>
    </row>
    <row r="71" spans="1:11" ht="15">
      <c r="A71" s="41">
        <v>59</v>
      </c>
      <c r="B71" s="61"/>
      <c r="C71" s="61"/>
      <c r="D71" s="61"/>
      <c r="E71" s="43"/>
      <c r="F71" s="43"/>
      <c r="G71" s="43"/>
      <c r="H71" s="43"/>
      <c r="I71" s="44">
        <f t="shared" si="5"/>
        <v>0</v>
      </c>
      <c r="J71" s="45" t="e">
        <f t="shared" si="1"/>
        <v>#DIV/0!</v>
      </c>
      <c r="K71" s="45" t="e">
        <f t="shared" si="2"/>
        <v>#DIV/0!</v>
      </c>
    </row>
    <row r="72" spans="1:11" ht="15">
      <c r="A72" s="41">
        <v>60</v>
      </c>
      <c r="B72" s="61"/>
      <c r="C72" s="61"/>
      <c r="D72" s="61"/>
      <c r="E72" s="43"/>
      <c r="F72" s="43"/>
      <c r="G72" s="43"/>
      <c r="H72" s="43"/>
      <c r="I72" s="44">
        <f t="shared" si="5"/>
        <v>0</v>
      </c>
      <c r="J72" s="45" t="e">
        <f t="shared" si="1"/>
        <v>#DIV/0!</v>
      </c>
      <c r="K72" s="45" t="e">
        <f t="shared" si="2"/>
        <v>#DIV/0!</v>
      </c>
    </row>
    <row r="73" spans="1:11" ht="15">
      <c r="A73" s="41">
        <v>61</v>
      </c>
      <c r="B73" s="61"/>
      <c r="C73" s="61"/>
      <c r="D73" s="61"/>
      <c r="E73" s="43"/>
      <c r="F73" s="43"/>
      <c r="G73" s="43"/>
      <c r="H73" s="43"/>
      <c r="I73" s="44">
        <f t="shared" si="5"/>
        <v>0</v>
      </c>
      <c r="J73" s="45" t="e">
        <f t="shared" si="1"/>
        <v>#DIV/0!</v>
      </c>
      <c r="K73" s="45" t="e">
        <f t="shared" si="2"/>
        <v>#DIV/0!</v>
      </c>
    </row>
    <row r="74" spans="1:11">
      <c r="A74" s="48" t="s">
        <v>116</v>
      </c>
      <c r="B74" s="49">
        <f>SUM(B13:B73)</f>
        <v>58164</v>
      </c>
      <c r="C74" s="49">
        <f>SUM(C13:C73)</f>
        <v>44696</v>
      </c>
      <c r="D74" s="49">
        <f>SUM(D13:D73)</f>
        <v>0</v>
      </c>
      <c r="E74" s="49">
        <f t="shared" ref="E74:I74" si="6">SUM(E13:E73)</f>
        <v>0</v>
      </c>
      <c r="F74" s="49">
        <f t="shared" si="6"/>
        <v>0</v>
      </c>
      <c r="G74" s="49">
        <f t="shared" si="6"/>
        <v>0</v>
      </c>
      <c r="H74" s="49">
        <f t="shared" si="6"/>
        <v>0</v>
      </c>
      <c r="I74" s="49">
        <f t="shared" si="6"/>
        <v>102860</v>
      </c>
      <c r="J74" s="33"/>
    </row>
    <row r="75" spans="1:11">
      <c r="B75" s="26">
        <f>AVERAGE(B13:B28)</f>
        <v>4847</v>
      </c>
      <c r="C75" s="26">
        <f>AVERAGE(C13:C28)</f>
        <v>3724.6666666666665</v>
      </c>
    </row>
    <row r="83" spans="1:5" ht="15">
      <c r="A83" s="63">
        <v>125.26</v>
      </c>
      <c r="B83" s="63">
        <v>46.39</v>
      </c>
      <c r="C83" s="14">
        <f>B83/A83*100</f>
        <v>37.034967268082383</v>
      </c>
      <c r="D83" s="63"/>
      <c r="E83" s="63"/>
    </row>
    <row r="84" spans="1:5" ht="15">
      <c r="A84" s="63">
        <v>113.99000000000001</v>
      </c>
      <c r="B84" s="63">
        <v>42.57</v>
      </c>
      <c r="C84" s="14">
        <f t="shared" ref="C84:C114" si="7">B84/A84*100</f>
        <v>37.345381173787175</v>
      </c>
      <c r="D84" s="63"/>
      <c r="E84" s="63"/>
    </row>
    <row r="85" spans="1:5" ht="15">
      <c r="A85" s="63">
        <v>85.42</v>
      </c>
      <c r="B85" s="63">
        <v>36.97</v>
      </c>
      <c r="C85" s="14">
        <f t="shared" si="7"/>
        <v>43.280262233668928</v>
      </c>
      <c r="D85" s="63"/>
      <c r="E85" s="63"/>
    </row>
    <row r="86" spans="1:5" ht="15">
      <c r="A86" s="63">
        <v>102.96</v>
      </c>
      <c r="B86" s="63">
        <v>36.86</v>
      </c>
      <c r="C86" s="14">
        <f t="shared" si="7"/>
        <v>35.800310800310804</v>
      </c>
      <c r="D86" s="63"/>
      <c r="E86" s="63"/>
    </row>
    <row r="87" spans="1:5" ht="15">
      <c r="A87" s="63">
        <v>98.96</v>
      </c>
      <c r="B87" s="63">
        <v>20.14</v>
      </c>
      <c r="C87" s="14">
        <f t="shared" si="7"/>
        <v>20.351657235246567</v>
      </c>
      <c r="D87" s="63"/>
      <c r="E87" s="63"/>
    </row>
    <row r="88" spans="1:5" ht="15">
      <c r="A88" s="63">
        <v>131.46</v>
      </c>
      <c r="B88" s="63">
        <v>53.62</v>
      </c>
      <c r="C88" s="14">
        <f t="shared" si="7"/>
        <v>40.788072417465379</v>
      </c>
      <c r="D88" s="63"/>
      <c r="E88" s="63"/>
    </row>
    <row r="89" spans="1:5" ht="15">
      <c r="A89" s="63">
        <v>107.49000000000001</v>
      </c>
      <c r="B89" s="63">
        <v>42.65</v>
      </c>
      <c r="C89" s="14">
        <f t="shared" si="7"/>
        <v>39.678109591589909</v>
      </c>
      <c r="D89" s="63"/>
      <c r="E89" s="63"/>
    </row>
    <row r="90" spans="1:5" ht="15">
      <c r="A90" s="63">
        <v>94.33</v>
      </c>
      <c r="B90" s="63">
        <v>39.58</v>
      </c>
      <c r="C90" s="14">
        <f t="shared" si="7"/>
        <v>41.959079826142265</v>
      </c>
      <c r="D90" s="63"/>
      <c r="E90" s="63"/>
    </row>
    <row r="91" spans="1:5" ht="15">
      <c r="A91" s="63">
        <v>78.680000000000007</v>
      </c>
      <c r="B91" s="63">
        <v>30.66</v>
      </c>
      <c r="C91" s="14">
        <f t="shared" si="7"/>
        <v>38.967971530249109</v>
      </c>
      <c r="D91" s="63"/>
      <c r="E91" s="63"/>
    </row>
    <row r="92" spans="1:5" ht="15">
      <c r="A92" s="63">
        <v>103.72</v>
      </c>
      <c r="B92" s="63">
        <v>37.32</v>
      </c>
      <c r="C92" s="14">
        <f t="shared" si="7"/>
        <v>35.98148862321635</v>
      </c>
      <c r="D92" s="63"/>
      <c r="E92" s="63"/>
    </row>
    <row r="93" spans="1:5" ht="15">
      <c r="A93" s="63">
        <v>117.17999999999999</v>
      </c>
      <c r="B93" s="63">
        <v>46.66</v>
      </c>
      <c r="C93" s="14">
        <f t="shared" si="7"/>
        <v>39.81908175456563</v>
      </c>
      <c r="D93" s="63"/>
      <c r="E93" s="63"/>
    </row>
    <row r="94" spans="1:5" ht="15">
      <c r="A94" s="63">
        <v>105</v>
      </c>
      <c r="B94" s="63">
        <v>35.14</v>
      </c>
      <c r="C94" s="14">
        <f t="shared" si="7"/>
        <v>33.466666666666669</v>
      </c>
      <c r="D94" s="63"/>
      <c r="E94" s="63"/>
    </row>
    <row r="95" spans="1:5" ht="15">
      <c r="A95" s="63">
        <v>117.1</v>
      </c>
      <c r="B95" s="63">
        <v>43.66</v>
      </c>
      <c r="C95" s="14">
        <f t="shared" si="7"/>
        <v>37.284372331340734</v>
      </c>
      <c r="D95" s="63"/>
      <c r="E95" s="63"/>
    </row>
    <row r="96" spans="1:5" ht="15">
      <c r="A96" s="63">
        <v>86.84</v>
      </c>
      <c r="B96" s="63">
        <v>30.18</v>
      </c>
      <c r="C96" s="14">
        <f t="shared" si="7"/>
        <v>34.753569783509903</v>
      </c>
      <c r="D96" s="63"/>
      <c r="E96" s="63"/>
    </row>
    <row r="97" spans="1:5" ht="15">
      <c r="A97" s="63">
        <v>97.49</v>
      </c>
      <c r="B97" s="63">
        <v>39.83</v>
      </c>
      <c r="C97" s="14">
        <f t="shared" si="7"/>
        <v>40.855472356139096</v>
      </c>
      <c r="D97" s="63"/>
      <c r="E97" s="63"/>
    </row>
    <row r="98" spans="1:5" ht="15">
      <c r="A98" s="63">
        <v>126.19</v>
      </c>
      <c r="B98" s="63">
        <v>44.46</v>
      </c>
      <c r="C98" s="14">
        <f t="shared" si="7"/>
        <v>35.232585783342579</v>
      </c>
      <c r="D98" s="63"/>
      <c r="E98" s="63"/>
    </row>
    <row r="99" spans="1:5" ht="15">
      <c r="A99" s="63">
        <v>103.38</v>
      </c>
      <c r="B99" s="63">
        <v>40.869999999999997</v>
      </c>
      <c r="C99" s="14">
        <f t="shared" si="7"/>
        <v>39.533758947572061</v>
      </c>
      <c r="D99" s="63"/>
      <c r="E99" s="63"/>
    </row>
    <row r="100" spans="1:5" ht="15">
      <c r="A100" s="63">
        <v>89.34</v>
      </c>
      <c r="B100" s="63">
        <v>34.5</v>
      </c>
      <c r="C100" s="14">
        <f t="shared" si="7"/>
        <v>38.616521155137676</v>
      </c>
      <c r="D100" s="63"/>
      <c r="E100" s="63"/>
    </row>
    <row r="101" spans="1:5" ht="15">
      <c r="A101" s="63">
        <v>104.86</v>
      </c>
      <c r="B101" s="63">
        <v>41.12</v>
      </c>
      <c r="C101" s="14">
        <f t="shared" si="7"/>
        <v>39.214190349036812</v>
      </c>
      <c r="D101" s="63"/>
      <c r="E101" s="63"/>
    </row>
    <row r="102" spans="1:5" ht="15">
      <c r="A102" s="63">
        <v>84.82</v>
      </c>
      <c r="B102" s="63">
        <v>33.299999999999997</v>
      </c>
      <c r="C102" s="14">
        <f t="shared" si="7"/>
        <v>39.259608582881391</v>
      </c>
      <c r="D102" s="63"/>
      <c r="E102" s="63"/>
    </row>
    <row r="103" spans="1:5" ht="15">
      <c r="A103" s="63">
        <v>101.80999999999999</v>
      </c>
      <c r="B103" s="63">
        <v>29.99</v>
      </c>
      <c r="C103" s="14">
        <f t="shared" si="7"/>
        <v>29.456831352519401</v>
      </c>
      <c r="D103" s="63"/>
      <c r="E103" s="63"/>
    </row>
    <row r="104" spans="1:5" ht="15">
      <c r="A104" s="63">
        <v>122.74</v>
      </c>
      <c r="B104" s="63">
        <v>44.15</v>
      </c>
      <c r="C104" s="14">
        <f t="shared" si="7"/>
        <v>35.970343816196838</v>
      </c>
      <c r="D104" s="63"/>
      <c r="E104" s="63"/>
    </row>
    <row r="105" spans="1:5" ht="15">
      <c r="A105" s="63">
        <v>92.31</v>
      </c>
      <c r="B105" s="63">
        <v>42.23</v>
      </c>
      <c r="C105" s="14">
        <f t="shared" si="7"/>
        <v>45.748022966092513</v>
      </c>
      <c r="D105" s="63"/>
      <c r="E105" s="63"/>
    </row>
    <row r="106" spans="1:5" ht="15">
      <c r="A106" s="63">
        <v>83.88</v>
      </c>
      <c r="B106" s="63">
        <v>38.22</v>
      </c>
      <c r="C106" s="14">
        <f t="shared" si="7"/>
        <v>45.565092989985693</v>
      </c>
      <c r="D106" s="63"/>
      <c r="E106" s="63"/>
    </row>
    <row r="107" spans="1:5" ht="15">
      <c r="A107" s="63">
        <v>87.22</v>
      </c>
      <c r="B107" s="63">
        <v>39.15</v>
      </c>
      <c r="C107" s="14">
        <f t="shared" si="7"/>
        <v>44.886493923412061</v>
      </c>
      <c r="D107" s="63"/>
      <c r="E107" s="63"/>
    </row>
    <row r="108" spans="1:5" ht="15">
      <c r="A108" s="63">
        <v>118.73</v>
      </c>
      <c r="B108" s="63">
        <v>41.2</v>
      </c>
      <c r="C108" s="14">
        <f t="shared" si="7"/>
        <v>34.700581150509564</v>
      </c>
      <c r="D108" s="63"/>
      <c r="E108" s="63"/>
    </row>
    <row r="109" spans="1:5" ht="15">
      <c r="A109" s="63">
        <v>96.72</v>
      </c>
      <c r="B109" s="63">
        <v>46.34</v>
      </c>
      <c r="C109" s="14">
        <f t="shared" si="7"/>
        <v>47.911497105045498</v>
      </c>
      <c r="D109" s="63"/>
      <c r="E109" s="63"/>
    </row>
    <row r="110" spans="1:5" ht="15">
      <c r="A110" s="63">
        <v>98.69</v>
      </c>
      <c r="B110" s="63">
        <v>34.950000000000003</v>
      </c>
      <c r="C110" s="14">
        <f t="shared" si="7"/>
        <v>35.413922383220189</v>
      </c>
      <c r="D110" s="63"/>
      <c r="E110" s="63"/>
    </row>
    <row r="111" spans="1:5" ht="15">
      <c r="A111" s="63">
        <v>103.47</v>
      </c>
      <c r="B111" s="63">
        <v>37.200000000000003</v>
      </c>
      <c r="C111" s="14">
        <f t="shared" si="7"/>
        <v>35.952449985503051</v>
      </c>
      <c r="D111" s="63"/>
      <c r="E111" s="63"/>
    </row>
    <row r="112" spans="1:5" ht="15">
      <c r="A112" s="63">
        <v>70.03</v>
      </c>
      <c r="B112" s="63">
        <v>28.57</v>
      </c>
      <c r="C112" s="14">
        <f t="shared" si="7"/>
        <v>40.796801370841067</v>
      </c>
      <c r="D112" s="63"/>
      <c r="E112" s="63"/>
    </row>
    <row r="113" spans="1:5" ht="15">
      <c r="A113" s="63">
        <v>84.85</v>
      </c>
      <c r="B113" s="63">
        <v>34.89</v>
      </c>
      <c r="C113" s="14">
        <f t="shared" si="7"/>
        <v>41.119622863877439</v>
      </c>
      <c r="D113" s="63"/>
      <c r="E113" s="63"/>
    </row>
    <row r="114" spans="1:5" ht="15">
      <c r="A114" s="63">
        <v>144.16999999999999</v>
      </c>
      <c r="B114" s="63">
        <v>47.96</v>
      </c>
      <c r="C114" s="14">
        <f t="shared" si="7"/>
        <v>33.2662828605119</v>
      </c>
      <c r="D114" s="63"/>
      <c r="E114" s="63"/>
    </row>
  </sheetData>
  <protectedRanges>
    <protectedRange sqref="H13:H73" name="values_3"/>
    <protectedRange sqref="E29:G73 F13:G28" name="values_1_1"/>
  </protectedRanges>
  <mergeCells count="3">
    <mergeCell ref="D8:E8"/>
    <mergeCell ref="D9:E9"/>
    <mergeCell ref="D10:E10"/>
  </mergeCells>
  <conditionalFormatting sqref="C25:C28"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3:D28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B24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C24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13:J24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13:I24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32 b</vt:lpstr>
      <vt:lpstr>22 b</vt:lpstr>
      <vt:lpstr>Maize</vt:lpstr>
      <vt:lpstr>Wheat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2018-01-11T03:42:22Z</dcterms:modified>
</cp:coreProperties>
</file>