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9"/>
  </bookViews>
  <sheets>
    <sheet name="Trial" sheetId="1" r:id="rId1"/>
    <sheet name="Large Plot" sheetId="3" r:id="rId2"/>
    <sheet name="Nursery" sheetId="4" r:id="rId3"/>
    <sheet name="Biomass" sheetId="7" r:id="rId4"/>
    <sheet name="Corrected trial yield" sheetId="5" r:id="rId5"/>
    <sheet name="Yield" sheetId="8" r:id="rId6"/>
    <sheet name="BIO" sheetId="9" r:id="rId7"/>
    <sheet name="KNA" sheetId="10" r:id="rId8"/>
    <sheet name="Final" sheetId="11" r:id="rId9"/>
    <sheet name="Sheet1" sheetId="12" r:id="rId10"/>
  </sheets>
  <definedNames>
    <definedName name="_xlnm.Print_Titles" localSheetId="2">Nursery!$1:$2</definedName>
    <definedName name="_xlnm.Print_Titles" localSheetId="0">Trial!$2:$2</definedName>
  </definedNames>
  <calcPr calcId="125725"/>
</workbook>
</file>

<file path=xl/calcChain.xml><?xml version="1.0" encoding="utf-8"?>
<calcChain xmlns="http://schemas.openxmlformats.org/spreadsheetml/2006/main">
  <c r="C83" i="8"/>
  <c r="C114" i="10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114" i="9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114" i="8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I74" i="10" l="1"/>
  <c r="C4" s="1"/>
  <c r="K35"/>
  <c r="K67"/>
  <c r="K51"/>
  <c r="K55"/>
  <c r="E3"/>
  <c r="E5" s="1"/>
  <c r="I3" s="1"/>
  <c r="K39"/>
  <c r="K71"/>
  <c r="K43"/>
  <c r="K59"/>
  <c r="K31"/>
  <c r="K47"/>
  <c r="K63"/>
  <c r="K32"/>
  <c r="K36"/>
  <c r="K44"/>
  <c r="K56"/>
  <c r="K64"/>
  <c r="E6"/>
  <c r="K33"/>
  <c r="K37"/>
  <c r="K41"/>
  <c r="K45"/>
  <c r="K49"/>
  <c r="K53"/>
  <c r="K57"/>
  <c r="K61"/>
  <c r="K65"/>
  <c r="K69"/>
  <c r="K73"/>
  <c r="K40"/>
  <c r="K48"/>
  <c r="K52"/>
  <c r="K60"/>
  <c r="K68"/>
  <c r="K7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32" i="9"/>
  <c r="K36"/>
  <c r="K48"/>
  <c r="K60"/>
  <c r="K72"/>
  <c r="E6"/>
  <c r="K33"/>
  <c r="K37"/>
  <c r="K41"/>
  <c r="K45"/>
  <c r="K53"/>
  <c r="K57"/>
  <c r="K69"/>
  <c r="K73"/>
  <c r="I74"/>
  <c r="K15"/>
  <c r="E3"/>
  <c r="E5" s="1"/>
  <c r="K31"/>
  <c r="K35"/>
  <c r="K39"/>
  <c r="K43"/>
  <c r="K47"/>
  <c r="K51"/>
  <c r="K55"/>
  <c r="K59"/>
  <c r="K63"/>
  <c r="K67"/>
  <c r="K71"/>
  <c r="K40"/>
  <c r="K44"/>
  <c r="K52"/>
  <c r="K56"/>
  <c r="K64"/>
  <c r="K68"/>
  <c r="K49"/>
  <c r="K61"/>
  <c r="K65"/>
  <c r="K13"/>
  <c r="K14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8"/>
  <c r="C6" s="1"/>
  <c r="F6" s="1"/>
  <c r="C4"/>
  <c r="K36"/>
  <c r="K40"/>
  <c r="K48"/>
  <c r="K60"/>
  <c r="K64"/>
  <c r="K68"/>
  <c r="K72"/>
  <c r="K33"/>
  <c r="K49"/>
  <c r="K57"/>
  <c r="K73"/>
  <c r="E3"/>
  <c r="E5" s="1"/>
  <c r="I4" s="1"/>
  <c r="K31"/>
  <c r="K35"/>
  <c r="K39"/>
  <c r="K43"/>
  <c r="K47"/>
  <c r="K51"/>
  <c r="K55"/>
  <c r="K59"/>
  <c r="K63"/>
  <c r="K67"/>
  <c r="K71"/>
  <c r="K32"/>
  <c r="K44"/>
  <c r="K52"/>
  <c r="K56"/>
  <c r="E6"/>
  <c r="K37"/>
  <c r="K41"/>
  <c r="K45"/>
  <c r="K53"/>
  <c r="K61"/>
  <c r="K65"/>
  <c r="K69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C5" l="1"/>
  <c r="P11" s="1"/>
  <c r="C5" i="10"/>
  <c r="P11" s="1"/>
  <c r="C6"/>
  <c r="F6" s="1"/>
  <c r="K4"/>
  <c r="K3"/>
  <c r="I4"/>
  <c r="K4" i="9"/>
  <c r="I4"/>
  <c r="I3"/>
  <c r="K3"/>
  <c r="C6"/>
  <c r="C5"/>
  <c r="P11" s="1"/>
  <c r="C4"/>
  <c r="F3" i="8"/>
  <c r="G3" s="1"/>
  <c r="F4"/>
  <c r="G4" s="1"/>
  <c r="K3"/>
  <c r="I3"/>
  <c r="K4"/>
  <c r="F4" i="10" l="1"/>
  <c r="G4" s="1"/>
  <c r="F3"/>
  <c r="G3" s="1"/>
  <c r="F6" i="9"/>
  <c r="F3"/>
  <c r="G3" s="1"/>
  <c r="F4"/>
  <c r="G4" s="1"/>
  <c r="F5" i="8"/>
  <c r="G5" s="1"/>
  <c r="P18" s="1"/>
  <c r="P12" l="1"/>
  <c r="F5" i="10"/>
  <c r="G5" s="1"/>
  <c r="H3" s="1"/>
  <c r="J3"/>
  <c r="L3"/>
  <c r="F8"/>
  <c r="F7"/>
  <c r="F10"/>
  <c r="F5" i="9"/>
  <c r="G5" s="1"/>
  <c r="P20" i="8"/>
  <c r="P24" s="1"/>
  <c r="P19"/>
  <c r="P21" s="1"/>
  <c r="P25" s="1"/>
  <c r="F10"/>
  <c r="H3"/>
  <c r="F7"/>
  <c r="P13" s="1"/>
  <c r="H4"/>
  <c r="P22"/>
  <c r="P23" s="1"/>
  <c r="P26" s="1"/>
  <c r="F8"/>
  <c r="P28"/>
  <c r="P29" s="1"/>
  <c r="P15"/>
  <c r="H9"/>
  <c r="P16"/>
  <c r="P17"/>
  <c r="F9"/>
  <c r="P22" i="10" l="1"/>
  <c r="P23" s="1"/>
  <c r="P26" s="1"/>
  <c r="P18"/>
  <c r="P12"/>
  <c r="H4"/>
  <c r="P15"/>
  <c r="H9"/>
  <c r="P16"/>
  <c r="F9"/>
  <c r="P17"/>
  <c r="P14"/>
  <c r="P13"/>
  <c r="F8" i="9"/>
  <c r="F10"/>
  <c r="F7"/>
  <c r="P22"/>
  <c r="P23" s="1"/>
  <c r="P26" s="1"/>
  <c r="P12"/>
  <c r="P18"/>
  <c r="H4"/>
  <c r="H3"/>
  <c r="P27" i="8"/>
  <c r="L4"/>
  <c r="J4"/>
  <c r="P14"/>
  <c r="J3"/>
  <c r="L3"/>
  <c r="P19" i="10" l="1"/>
  <c r="P21" s="1"/>
  <c r="P25" s="1"/>
  <c r="P20"/>
  <c r="P24" s="1"/>
  <c r="L4"/>
  <c r="J4"/>
  <c r="L3" i="9"/>
  <c r="J3"/>
  <c r="P15"/>
  <c r="P17"/>
  <c r="P16"/>
  <c r="H9"/>
  <c r="F9"/>
  <c r="P20"/>
  <c r="P24" s="1"/>
  <c r="P19"/>
  <c r="P21" s="1"/>
  <c r="P25" s="1"/>
  <c r="L4"/>
  <c r="J4"/>
  <c r="P13"/>
  <c r="P14"/>
  <c r="P27" i="10" l="1"/>
  <c r="P28"/>
  <c r="P29" s="1"/>
  <c r="P27" i="9"/>
  <c r="P28"/>
  <c r="P29" s="1"/>
  <c r="H382" i="5" l="1"/>
  <c r="G382"/>
  <c r="F382"/>
  <c r="E382"/>
  <c r="D382"/>
  <c r="C382"/>
  <c r="B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I382" s="1"/>
  <c r="C312"/>
  <c r="E312" s="1"/>
  <c r="K312" s="1"/>
  <c r="C311"/>
  <c r="H306"/>
  <c r="G306"/>
  <c r="F306"/>
  <c r="E306"/>
  <c r="D306"/>
  <c r="C306"/>
  <c r="B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C236"/>
  <c r="E236" s="1"/>
  <c r="K236" s="1"/>
  <c r="C235"/>
  <c r="E237" s="1"/>
  <c r="K237" s="1"/>
  <c r="H230"/>
  <c r="G230"/>
  <c r="F230"/>
  <c r="E230"/>
  <c r="D230"/>
  <c r="C230"/>
  <c r="B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I230" s="1"/>
  <c r="E160"/>
  <c r="I160" s="1"/>
  <c r="C160"/>
  <c r="C159"/>
  <c r="E163" s="1"/>
  <c r="H154"/>
  <c r="G154"/>
  <c r="F154"/>
  <c r="E154"/>
  <c r="D154"/>
  <c r="C154"/>
  <c r="B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C84"/>
  <c r="E84" s="1"/>
  <c r="C83"/>
  <c r="H73"/>
  <c r="G73"/>
  <c r="F73"/>
  <c r="E73"/>
  <c r="D73"/>
  <c r="C73"/>
  <c r="B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E3" s="1"/>
  <c r="C2"/>
  <c r="E315" l="1"/>
  <c r="E313"/>
  <c r="K313" s="1"/>
  <c r="I306"/>
  <c r="C237" s="1"/>
  <c r="E239"/>
  <c r="E161"/>
  <c r="K161" s="1"/>
  <c r="C315"/>
  <c r="F315" s="1"/>
  <c r="C314"/>
  <c r="P320" s="1"/>
  <c r="C313"/>
  <c r="I312"/>
  <c r="I313"/>
  <c r="I237"/>
  <c r="E238"/>
  <c r="I236"/>
  <c r="C163"/>
  <c r="F163" s="1"/>
  <c r="C162"/>
  <c r="P168" s="1"/>
  <c r="C161"/>
  <c r="E162"/>
  <c r="K160"/>
  <c r="E6"/>
  <c r="I154"/>
  <c r="C85" s="1"/>
  <c r="E87"/>
  <c r="E85"/>
  <c r="E4"/>
  <c r="E5" s="1"/>
  <c r="I84" s="1"/>
  <c r="I73"/>
  <c r="C4" s="1"/>
  <c r="E314" l="1"/>
  <c r="C239"/>
  <c r="F239" s="1"/>
  <c r="C238"/>
  <c r="P244" s="1"/>
  <c r="I161"/>
  <c r="F160"/>
  <c r="G160" s="1"/>
  <c r="F161"/>
  <c r="G161" s="1"/>
  <c r="F312"/>
  <c r="G312" s="1"/>
  <c r="F313"/>
  <c r="G313" s="1"/>
  <c r="K84"/>
  <c r="C87"/>
  <c r="F87" s="1"/>
  <c r="C86"/>
  <c r="P92" s="1"/>
  <c r="E86"/>
  <c r="I85"/>
  <c r="K85"/>
  <c r="C6"/>
  <c r="F6" s="1"/>
  <c r="C5"/>
  <c r="P11" s="1"/>
  <c r="K3"/>
  <c r="K4"/>
  <c r="I4"/>
  <c r="I3"/>
  <c r="F236" l="1"/>
  <c r="G236" s="1"/>
  <c r="F237"/>
  <c r="G237" s="1"/>
  <c r="F162"/>
  <c r="G162" s="1"/>
  <c r="F164" s="1"/>
  <c r="H312"/>
  <c r="J312" s="1"/>
  <c r="F314"/>
  <c r="G314" s="1"/>
  <c r="H313" s="1"/>
  <c r="J313" s="1"/>
  <c r="F84"/>
  <c r="G84" s="1"/>
  <c r="F85"/>
  <c r="G85" s="1"/>
  <c r="F3"/>
  <c r="G3" s="1"/>
  <c r="F4"/>
  <c r="G4" s="1"/>
  <c r="P327" l="1"/>
  <c r="P329" s="1"/>
  <c r="P333" s="1"/>
  <c r="F238"/>
  <c r="G238" s="1"/>
  <c r="P245" s="1"/>
  <c r="P255"/>
  <c r="P256" s="1"/>
  <c r="P259" s="1"/>
  <c r="H160"/>
  <c r="J160" s="1"/>
  <c r="H161"/>
  <c r="J161" s="1"/>
  <c r="P169"/>
  <c r="F165"/>
  <c r="P179"/>
  <c r="P180" s="1"/>
  <c r="P183" s="1"/>
  <c r="F167"/>
  <c r="P175"/>
  <c r="P328"/>
  <c r="P330" s="1"/>
  <c r="P334" s="1"/>
  <c r="P331"/>
  <c r="P332" s="1"/>
  <c r="P335" s="1"/>
  <c r="F319"/>
  <c r="F316"/>
  <c r="P321"/>
  <c r="F317"/>
  <c r="P170"/>
  <c r="P171"/>
  <c r="P172"/>
  <c r="F166"/>
  <c r="P173"/>
  <c r="P174"/>
  <c r="H166"/>
  <c r="F86"/>
  <c r="G86" s="1"/>
  <c r="F89" s="1"/>
  <c r="H3"/>
  <c r="J3" s="1"/>
  <c r="P18"/>
  <c r="P19" s="1"/>
  <c r="P21" s="1"/>
  <c r="P25" s="1"/>
  <c r="F5"/>
  <c r="G5" s="1"/>
  <c r="H4" s="1"/>
  <c r="J4" s="1"/>
  <c r="P336" l="1"/>
  <c r="F243"/>
  <c r="H236"/>
  <c r="J236" s="1"/>
  <c r="F240"/>
  <c r="P246" s="1"/>
  <c r="H237"/>
  <c r="J237" s="1"/>
  <c r="P251"/>
  <c r="F241"/>
  <c r="P248"/>
  <c r="P253"/>
  <c r="P257" s="1"/>
  <c r="P247"/>
  <c r="P176"/>
  <c r="P178" s="1"/>
  <c r="P177"/>
  <c r="P181" s="1"/>
  <c r="P323"/>
  <c r="P322"/>
  <c r="P324"/>
  <c r="H318"/>
  <c r="F318"/>
  <c r="P326"/>
  <c r="P325"/>
  <c r="P337"/>
  <c r="P338" s="1"/>
  <c r="H85"/>
  <c r="J85" s="1"/>
  <c r="F8"/>
  <c r="F9" s="1"/>
  <c r="P96"/>
  <c r="P98"/>
  <c r="P97"/>
  <c r="F91"/>
  <c r="H84"/>
  <c r="J84" s="1"/>
  <c r="F88"/>
  <c r="P103"/>
  <c r="P104" s="1"/>
  <c r="P107" s="1"/>
  <c r="P93"/>
  <c r="P99"/>
  <c r="P100" s="1"/>
  <c r="P102" s="1"/>
  <c r="P106" s="1"/>
  <c r="H90"/>
  <c r="F90"/>
  <c r="F10"/>
  <c r="F7"/>
  <c r="P13" s="1"/>
  <c r="P22"/>
  <c r="P23" s="1"/>
  <c r="P26" s="1"/>
  <c r="P20"/>
  <c r="P24" s="1"/>
  <c r="P12"/>
  <c r="P14"/>
  <c r="P16"/>
  <c r="P17"/>
  <c r="P28"/>
  <c r="P29" s="1"/>
  <c r="P27"/>
  <c r="P260" l="1"/>
  <c r="H242"/>
  <c r="F242"/>
  <c r="P250"/>
  <c r="P249"/>
  <c r="P252"/>
  <c r="P254" s="1"/>
  <c r="P261" s="1"/>
  <c r="P262" s="1"/>
  <c r="P184"/>
  <c r="P182"/>
  <c r="P185"/>
  <c r="P186" s="1"/>
  <c r="P108"/>
  <c r="H9"/>
  <c r="P15"/>
  <c r="P109"/>
  <c r="P110" s="1"/>
  <c r="P101"/>
  <c r="P105" s="1"/>
  <c r="P94"/>
  <c r="P95"/>
  <c r="P258" l="1"/>
</calcChain>
</file>

<file path=xl/sharedStrings.xml><?xml version="1.0" encoding="utf-8"?>
<sst xmlns="http://schemas.openxmlformats.org/spreadsheetml/2006/main" count="863" uniqueCount="210">
  <si>
    <t xml:space="preserve">Trial </t>
  </si>
  <si>
    <t>Plot No.</t>
  </si>
  <si>
    <t>Entry No.</t>
  </si>
  <si>
    <t>Entry Name</t>
  </si>
  <si>
    <t>Germination</t>
  </si>
  <si>
    <t>Flowering</t>
  </si>
  <si>
    <t>Maturity</t>
  </si>
  <si>
    <t>Plant Ht</t>
  </si>
  <si>
    <t>Yield</t>
  </si>
  <si>
    <t>Na</t>
  </si>
  <si>
    <t>K</t>
  </si>
  <si>
    <t>Chlorophyll</t>
  </si>
  <si>
    <t>Kesharking 919</t>
  </si>
  <si>
    <t>SS-6066</t>
  </si>
  <si>
    <t>SS-7077</t>
  </si>
  <si>
    <t>Godawari-989</t>
  </si>
  <si>
    <t>Challenge-1</t>
  </si>
  <si>
    <t>DKC-8101</t>
  </si>
  <si>
    <t>900-M-Gold</t>
  </si>
  <si>
    <t>DKC-7074</t>
  </si>
  <si>
    <t>DKC-9117</t>
  </si>
  <si>
    <t>Prakash</t>
  </si>
  <si>
    <t>GM-6</t>
  </si>
  <si>
    <t>GAYMH-1</t>
  </si>
  <si>
    <t>GWL-8</t>
  </si>
  <si>
    <t>GWL-15</t>
  </si>
  <si>
    <t>GYS-705</t>
  </si>
  <si>
    <t>DMRQPM-0903</t>
  </si>
  <si>
    <t>IL8537</t>
  </si>
  <si>
    <t>GWL-10</t>
  </si>
  <si>
    <t>HQPM-1</t>
  </si>
  <si>
    <t>Amber Popcorn</t>
  </si>
  <si>
    <t>GYL-11</t>
  </si>
  <si>
    <t>GAWMH-2</t>
  </si>
  <si>
    <t>GWQPM-40</t>
  </si>
  <si>
    <t>GWC-0325</t>
  </si>
  <si>
    <t>CML-269</t>
  </si>
  <si>
    <t>Vivek QPM-9</t>
  </si>
  <si>
    <t>GM-3</t>
  </si>
  <si>
    <t>CML-307</t>
  </si>
  <si>
    <t xml:space="preserve">PMH-5        </t>
  </si>
  <si>
    <t>HKI-193-1</t>
  </si>
  <si>
    <t>GYL-9</t>
  </si>
  <si>
    <t>CML-251</t>
  </si>
  <si>
    <t>CYC-9006</t>
  </si>
  <si>
    <t>GWL-17</t>
  </si>
  <si>
    <t>Winter orange Popcorn</t>
  </si>
  <si>
    <t>GM-2</t>
  </si>
  <si>
    <t>Hishell</t>
  </si>
  <si>
    <t>MMRS-1</t>
  </si>
  <si>
    <t>MMRS-2</t>
  </si>
  <si>
    <t>MMRS-3</t>
  </si>
  <si>
    <t>MMRS-4</t>
  </si>
  <si>
    <t>MMRS-5</t>
  </si>
  <si>
    <t>MMRS-6</t>
  </si>
  <si>
    <t>MMRS-7</t>
  </si>
  <si>
    <t>MMRS-8</t>
  </si>
  <si>
    <t>MMRS-9</t>
  </si>
  <si>
    <t>MMRS-11</t>
  </si>
  <si>
    <t>Challenge</t>
  </si>
  <si>
    <t>Godavari 989</t>
  </si>
  <si>
    <t>Keshar King</t>
  </si>
  <si>
    <t>Local White</t>
  </si>
  <si>
    <t>DKC -8101</t>
  </si>
  <si>
    <t>Maize 2015-16</t>
  </si>
  <si>
    <t>Maize  Hybrid and Varietal Trial 2015-16</t>
  </si>
  <si>
    <t>Maize Germplasm Nursery 2015-16</t>
  </si>
  <si>
    <t>Germplasm 2015-16</t>
  </si>
  <si>
    <t>Plot Trial 2015-16</t>
  </si>
  <si>
    <t>Large Plot Trial Maize 2015-16</t>
  </si>
  <si>
    <t>K/Na</t>
  </si>
  <si>
    <t>pht2</t>
  </si>
  <si>
    <t>Biomass</t>
  </si>
  <si>
    <t>Rep</t>
  </si>
  <si>
    <t>ANOVA</t>
  </si>
  <si>
    <t>treatments</t>
  </si>
  <si>
    <t xml:space="preserve">SOURCE </t>
  </si>
  <si>
    <t>df</t>
  </si>
  <si>
    <t>ss</t>
  </si>
  <si>
    <t>ms</t>
  </si>
  <si>
    <t>cal-f</t>
  </si>
  <si>
    <t>table f (0.05)</t>
  </si>
  <si>
    <t xml:space="preserve">intrprete </t>
  </si>
  <si>
    <t>table f (0.01)</t>
  </si>
  <si>
    <t>replications</t>
  </si>
  <si>
    <t>replication ss</t>
  </si>
  <si>
    <t>grand total</t>
  </si>
  <si>
    <t>treatment ss</t>
  </si>
  <si>
    <t>mean</t>
  </si>
  <si>
    <t>error ss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</si>
  <si>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</si>
  <si>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</si>
  <si>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</si>
  <si>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</si>
  <si>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</si>
  <si>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</si>
  <si>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</si>
  <si>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Mean</t>
  </si>
  <si>
    <t xml:space="preserve">total 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</si>
  <si>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</si>
  <si>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</si>
  <si>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</si>
  <si>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</si>
  <si>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</si>
  <si>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</si>
  <si>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</si>
  <si>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</si>
  <si>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</si>
  <si>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</si>
  <si>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</si>
  <si>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</si>
  <si>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</si>
  <si>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</si>
  <si>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</si>
  <si>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</si>
  <si>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</si>
  <si>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KNA</t>
  </si>
  <si>
    <t>Lysi-meter</t>
  </si>
  <si>
    <t>Micro-Plot</t>
  </si>
  <si>
    <t xml:space="preserve">Green House </t>
  </si>
  <si>
    <t>Wall</t>
  </si>
  <si>
    <t>Road</t>
  </si>
  <si>
    <t>P-16</t>
  </si>
  <si>
    <t>P-15</t>
  </si>
  <si>
    <t>P-14</t>
  </si>
  <si>
    <t>P-13</t>
  </si>
  <si>
    <t>P-12</t>
  </si>
  <si>
    <t>P-11</t>
  </si>
  <si>
    <t>P-10</t>
  </si>
  <si>
    <t>P-9</t>
  </si>
  <si>
    <t>P-8</t>
  </si>
  <si>
    <t>P-7</t>
  </si>
  <si>
    <t>P-6</t>
  </si>
  <si>
    <t>P-5</t>
  </si>
  <si>
    <t>P-4</t>
  </si>
  <si>
    <t>P-3</t>
  </si>
  <si>
    <t>P-2</t>
  </si>
  <si>
    <t>P-1</t>
  </si>
  <si>
    <t>P-32</t>
  </si>
  <si>
    <t>P-31</t>
  </si>
  <si>
    <t>P-30</t>
  </si>
  <si>
    <t>P-29</t>
  </si>
  <si>
    <t>P-28</t>
  </si>
  <si>
    <t>P-27</t>
  </si>
  <si>
    <t>P-26</t>
  </si>
  <si>
    <t>P-25</t>
  </si>
  <si>
    <t>P-24</t>
  </si>
  <si>
    <t>P-23</t>
  </si>
  <si>
    <t>P-22</t>
  </si>
  <si>
    <t>P-21</t>
  </si>
  <si>
    <t>P-20</t>
  </si>
  <si>
    <t>P-19</t>
  </si>
  <si>
    <t>P-18</t>
  </si>
  <si>
    <t>P-17</t>
  </si>
  <si>
    <t>P-48</t>
  </si>
  <si>
    <t>P-47</t>
  </si>
  <si>
    <t>P-46</t>
  </si>
  <si>
    <t>P-45</t>
  </si>
  <si>
    <t>P-44</t>
  </si>
  <si>
    <t>P-43</t>
  </si>
  <si>
    <t>P-42</t>
  </si>
  <si>
    <t>P-41</t>
  </si>
  <si>
    <t>P-40</t>
  </si>
  <si>
    <t>P-39</t>
  </si>
  <si>
    <t>P-38</t>
  </si>
  <si>
    <t>P-37</t>
  </si>
  <si>
    <t>P-36</t>
  </si>
  <si>
    <t>P-35</t>
  </si>
  <si>
    <t>P-34</t>
  </si>
  <si>
    <t>P-33</t>
  </si>
  <si>
    <t>Treatments</t>
  </si>
  <si>
    <t>d.f.</t>
  </si>
  <si>
    <t>S.S.</t>
  </si>
  <si>
    <t>M.S.</t>
  </si>
  <si>
    <t>Interpretation</t>
  </si>
  <si>
    <t>PROB&gt;F</t>
  </si>
  <si>
    <t>Replications</t>
  </si>
  <si>
    <t>Replication</t>
  </si>
  <si>
    <t>Grand Total</t>
  </si>
  <si>
    <t>Genotype</t>
  </si>
  <si>
    <t xml:space="preserve">Error </t>
  </si>
  <si>
    <t>Correction Factor</t>
  </si>
  <si>
    <t>REP-I</t>
  </si>
  <si>
    <t>REP-II</t>
  </si>
  <si>
    <t>REP-III</t>
  </si>
  <si>
    <t xml:space="preserve">Total </t>
  </si>
  <si>
    <t>S.E.</t>
  </si>
  <si>
    <t>Total</t>
  </si>
  <si>
    <t>S.No.</t>
  </si>
  <si>
    <t>Yield (Kg/Plot)</t>
  </si>
  <si>
    <t>K/Na Ratio in leaf tissue</t>
  </si>
  <si>
    <t>Biomass (Kg/plot)</t>
  </si>
  <si>
    <t>SD</t>
  </si>
  <si>
    <t>CD 5%</t>
  </si>
  <si>
    <t>केशर किंग ९१९</t>
  </si>
  <si>
    <t>एस एस - ६०६६</t>
  </si>
  <si>
    <t>एस एस – ७०७७</t>
  </si>
  <si>
    <t>गोदावरी - ९८९</t>
  </si>
  <si>
    <t>चैलेंज - १</t>
  </si>
  <si>
    <t>डी के सी-८१०१</t>
  </si>
  <si>
    <t>९०० एम गोल्ड</t>
  </si>
  <si>
    <t>डी के सी-७०७४</t>
  </si>
  <si>
    <t>डी के सी-९११७</t>
  </si>
  <si>
    <t>प्रकाश</t>
  </si>
  <si>
    <t>जी-६</t>
  </si>
  <si>
    <t>जीएवाईएमएच-१</t>
  </si>
  <si>
    <t>जीडब्लूएल -८</t>
  </si>
  <si>
    <t>जीडब्लूएल -१५</t>
  </si>
  <si>
    <t>जीवाईएस -७०५</t>
  </si>
  <si>
    <t>क्यूपीएम-०९०३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</si>
</sst>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2" fontId="0" fillId="4" borderId="1" xfId="0" applyNumberFormat="1" applyFill="1" applyBorder="1"/>
    <xf numFmtId="164" fontId="0" fillId="4" borderId="1" xfId="0" applyNumberFormat="1" applyFill="1" applyBorder="1"/>
    <xf numFmtId="0" fontId="0" fillId="0" borderId="1" xfId="0" applyBorder="1"/>
    <xf numFmtId="2" fontId="0" fillId="2" borderId="1" xfId="0" applyNumberFormat="1" applyFill="1" applyBorder="1" applyAlignment="1">
      <alignment horizontal="center"/>
    </xf>
    <xf numFmtId="0" fontId="5" fillId="2" borderId="1" xfId="0" applyFont="1" applyFill="1" applyBorder="1"/>
    <xf numFmtId="2" fontId="0" fillId="3" borderId="1" xfId="0" applyNumberFormat="1" applyFill="1" applyBorder="1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4" fillId="0" borderId="1" xfId="0" applyFont="1" applyFill="1" applyBorder="1"/>
    <xf numFmtId="2" fontId="0" fillId="0" borderId="1" xfId="0" applyNumberFormat="1" applyFill="1" applyBorder="1"/>
    <xf numFmtId="2" fontId="0" fillId="0" borderId="0" xfId="0" applyNumberFormat="1" applyFill="1" applyBorder="1"/>
    <xf numFmtId="2" fontId="0" fillId="0" borderId="1" xfId="0" applyNumberFormat="1" applyBorder="1"/>
    <xf numFmtId="165" fontId="0" fillId="0" borderId="1" xfId="0" applyNumberFormat="1" applyBorder="1"/>
    <xf numFmtId="0" fontId="5" fillId="0" borderId="0" xfId="0" applyFont="1"/>
    <xf numFmtId="2" fontId="0" fillId="0" borderId="0" xfId="0" applyNumberFormat="1"/>
    <xf numFmtId="0" fontId="0" fillId="5" borderId="1" xfId="0" applyFill="1" applyBorder="1"/>
    <xf numFmtId="2" fontId="0" fillId="6" borderId="1" xfId="0" applyNumberFormat="1" applyFill="1" applyBorder="1"/>
    <xf numFmtId="166" fontId="4" fillId="7" borderId="1" xfId="0" applyNumberFormat="1" applyFont="1" applyFill="1" applyBorder="1"/>
    <xf numFmtId="166" fontId="0" fillId="3" borderId="1" xfId="0" applyNumberFormat="1" applyFill="1" applyBorder="1"/>
    <xf numFmtId="2" fontId="0" fillId="6" borderId="1" xfId="0" applyNumberFormat="1" applyFill="1" applyBorder="1" applyProtection="1"/>
    <xf numFmtId="1" fontId="0" fillId="0" borderId="1" xfId="0" applyNumberFormat="1" applyBorder="1"/>
    <xf numFmtId="0" fontId="0" fillId="0" borderId="1" xfId="0" applyBorder="1" applyProtection="1"/>
    <xf numFmtId="166" fontId="4" fillId="0" borderId="1" xfId="0" applyNumberFormat="1" applyFont="1" applyBorder="1"/>
    <xf numFmtId="166" fontId="2" fillId="5" borderId="1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8" borderId="0" xfId="0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9" borderId="1" xfId="0" applyFont="1" applyFill="1" applyBorder="1" applyProtection="1"/>
    <xf numFmtId="0" fontId="5" fillId="9" borderId="1" xfId="0" applyFont="1" applyFill="1" applyBorder="1" applyAlignment="1" applyProtection="1">
      <alignment horizontal="center"/>
    </xf>
    <xf numFmtId="0" fontId="4" fillId="10" borderId="1" xfId="0" applyFont="1" applyFill="1" applyBorder="1" applyProtection="1"/>
    <xf numFmtId="0" fontId="4" fillId="0" borderId="0" xfId="0" applyFont="1" applyBorder="1" applyProtection="1"/>
    <xf numFmtId="0" fontId="5" fillId="10" borderId="1" xfId="0" applyFont="1" applyFill="1" applyBorder="1" applyProtection="1"/>
    <xf numFmtId="2" fontId="5" fillId="11" borderId="1" xfId="0" applyNumberFormat="1" applyFont="1" applyFill="1" applyBorder="1" applyProtection="1"/>
    <xf numFmtId="164" fontId="5" fillId="11" borderId="1" xfId="0" applyNumberFormat="1" applyFont="1" applyFill="1" applyBorder="1" applyProtection="1"/>
    <xf numFmtId="0" fontId="5" fillId="0" borderId="1" xfId="0" applyFont="1" applyBorder="1" applyProtection="1"/>
    <xf numFmtId="2" fontId="5" fillId="9" borderId="1" xfId="0" applyNumberFormat="1" applyFont="1" applyFill="1" applyBorder="1" applyAlignment="1" applyProtection="1">
      <alignment horizontal="center"/>
    </xf>
    <xf numFmtId="2" fontId="5" fillId="0" borderId="0" xfId="0" applyNumberFormat="1" applyFont="1" applyBorder="1" applyProtection="1"/>
    <xf numFmtId="2" fontId="5" fillId="10" borderId="1" xfId="0" applyNumberFormat="1" applyFont="1" applyFill="1" applyBorder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2" fontId="5" fillId="0" borderId="1" xfId="0" applyNumberFormat="1" applyFont="1" applyFill="1" applyBorder="1" applyProtection="1"/>
    <xf numFmtId="2" fontId="5" fillId="0" borderId="0" xfId="0" applyNumberFormat="1" applyFont="1" applyFill="1" applyBorder="1" applyProtection="1"/>
    <xf numFmtId="2" fontId="5" fillId="0" borderId="1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0" fontId="4" fillId="12" borderId="6" xfId="0" applyFont="1" applyFill="1" applyBorder="1" applyProtection="1"/>
    <xf numFmtId="2" fontId="5" fillId="12" borderId="7" xfId="0" applyNumberFormat="1" applyFont="1" applyFill="1" applyBorder="1" applyProtection="1"/>
    <xf numFmtId="0" fontId="4" fillId="13" borderId="1" xfId="0" applyFont="1" applyFill="1" applyBorder="1" applyProtection="1"/>
    <xf numFmtId="0" fontId="4" fillId="12" borderId="8" xfId="0" applyFont="1" applyFill="1" applyBorder="1" applyProtection="1"/>
    <xf numFmtId="2" fontId="5" fillId="12" borderId="9" xfId="0" applyNumberFormat="1" applyFont="1" applyFill="1" applyBorder="1" applyProtection="1"/>
    <xf numFmtId="0" fontId="1" fillId="14" borderId="1" xfId="0" applyFont="1" applyFill="1" applyBorder="1" applyAlignment="1" applyProtection="1">
      <alignment horizontal="center"/>
    </xf>
    <xf numFmtId="2" fontId="0" fillId="0" borderId="0" xfId="0" applyNumberFormat="1" applyBorder="1"/>
    <xf numFmtId="0" fontId="0" fillId="0" borderId="0" xfId="0" applyBorder="1"/>
    <xf numFmtId="0" fontId="0" fillId="0" borderId="0" xfId="0" applyProtection="1">
      <protection locked="0"/>
    </xf>
    <xf numFmtId="2" fontId="5" fillId="15" borderId="1" xfId="0" applyNumberFormat="1" applyFont="1" applyFill="1" applyBorder="1" applyProtection="1"/>
    <xf numFmtId="166" fontId="4" fillId="16" borderId="1" xfId="0" applyNumberFormat="1" applyFont="1" applyFill="1" applyBorder="1" applyProtection="1"/>
    <xf numFmtId="166" fontId="5" fillId="10" borderId="1" xfId="0" applyNumberFormat="1" applyFont="1" applyFill="1" applyBorder="1" applyProtection="1"/>
    <xf numFmtId="0" fontId="4" fillId="12" borderId="10" xfId="0" applyFont="1" applyFill="1" applyBorder="1" applyProtection="1"/>
    <xf numFmtId="2" fontId="5" fillId="12" borderId="11" xfId="0" applyNumberFormat="1" applyFont="1" applyFill="1" applyBorder="1" applyProtection="1"/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13" borderId="1" xfId="0" applyFont="1" applyFill="1" applyBorder="1" applyProtection="1"/>
    <xf numFmtId="166" fontId="4" fillId="0" borderId="1" xfId="0" applyNumberFormat="1" applyFont="1" applyBorder="1" applyProtection="1"/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 applyProtection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40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rPr>
              <a:t>Yield (Kg/Plot) of maize</a:t>
            </a:r>
            <a:r>
              <a:rPr lang="en-US" sz="1400" baseline="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rPr>
              <a:t> genotypes under saline water irrigation</a:t>
            </a:r>
            <a:endParaRPr lang="en-US" sz="1400">
              <a:solidFill>
                <a:srgbClr val="002060"/>
              </a:solidFill>
              <a:latin typeface="Times New Roman" pitchFamily="18" charset="0"/>
              <a:cs typeface="Times New Roman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Final!$C$1</c:f>
              <c:strCache>
                <c:ptCount val="1"/>
                <c:pt idx="0">
                  <c:v>Yield (Kg/Plot)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</c:spPr>
          <c:errBars>
            <c:errBarType val="plus"/>
            <c:errValType val="cust"/>
            <c:plus>
              <c:numRef>
                <c:f>Final!$D$2:$D$17</c:f>
                <c:numCache>
                  <c:formatCode>General</c:formatCode>
                  <c:ptCount val="16"/>
                  <c:pt idx="0">
                    <c:v>0.33419821131245459</c:v>
                  </c:pt>
                  <c:pt idx="1">
                    <c:v>0.35264335146622761</c:v>
                  </c:pt>
                  <c:pt idx="2">
                    <c:v>0.85159327798609918</c:v>
                  </c:pt>
                  <c:pt idx="3">
                    <c:v>0.25474257158507563</c:v>
                  </c:pt>
                  <c:pt idx="4">
                    <c:v>0.32069992897480554</c:v>
                  </c:pt>
                  <c:pt idx="5">
                    <c:v>0.49812626690205625</c:v>
                  </c:pt>
                  <c:pt idx="6">
                    <c:v>0.28679686965593831</c:v>
                  </c:pt>
                  <c:pt idx="7">
                    <c:v>0.14408485154395881</c:v>
                  </c:pt>
                  <c:pt idx="8">
                    <c:v>0.27163046793596385</c:v>
                  </c:pt>
                  <c:pt idx="9">
                    <c:v>8.3144452611103287E-2</c:v>
                  </c:pt>
                  <c:pt idx="10">
                    <c:v>0.25662683673640474</c:v>
                  </c:pt>
                  <c:pt idx="11">
                    <c:v>0.4991312452652108</c:v>
                  </c:pt>
                  <c:pt idx="12">
                    <c:v>0.40745715521184961</c:v>
                  </c:pt>
                  <c:pt idx="13">
                    <c:v>0.52530668291114546</c:v>
                  </c:pt>
                  <c:pt idx="14">
                    <c:v>0.20162451350082494</c:v>
                  </c:pt>
                  <c:pt idx="15">
                    <c:v>0.12977073801302061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Final!$B$2:$B$17</c:f>
              <c:strCache>
                <c:ptCount val="16"/>
                <c:pt idx="0">
                  <c:v>Kesharking 919</c:v>
                </c:pt>
                <c:pt idx="1">
                  <c:v>SS-6066</c:v>
                </c:pt>
                <c:pt idx="2">
                  <c:v>SS-7077</c:v>
                </c:pt>
                <c:pt idx="3">
                  <c:v>Godawari-989</c:v>
                </c:pt>
                <c:pt idx="4">
                  <c:v>Challenge-1</c:v>
                </c:pt>
                <c:pt idx="5">
                  <c:v>DKC-8101</c:v>
                </c:pt>
                <c:pt idx="6">
                  <c:v>900-M-Gold</c:v>
                </c:pt>
                <c:pt idx="7">
                  <c:v>DKC-7074</c:v>
                </c:pt>
                <c:pt idx="8">
                  <c:v>DKC-9117</c:v>
                </c:pt>
                <c:pt idx="9">
                  <c:v>Prakash</c:v>
                </c:pt>
                <c:pt idx="10">
                  <c:v>GM-6</c:v>
                </c:pt>
                <c:pt idx="11">
                  <c:v>GAYMH-1</c:v>
                </c:pt>
                <c:pt idx="12">
                  <c:v>GWL-8</c:v>
                </c:pt>
                <c:pt idx="13">
                  <c:v>GWL-15</c:v>
                </c:pt>
                <c:pt idx="14">
                  <c:v>GYS-705</c:v>
                </c:pt>
                <c:pt idx="15">
                  <c:v>DMRQPM-0903</c:v>
                </c:pt>
              </c:strCache>
            </c:strRef>
          </c:cat>
          <c:val>
            <c:numRef>
              <c:f>Final!$C$2:$C$17</c:f>
              <c:numCache>
                <c:formatCode>0.00</c:formatCode>
                <c:ptCount val="16"/>
                <c:pt idx="0">
                  <c:v>4.4633333333333329</c:v>
                </c:pt>
                <c:pt idx="1">
                  <c:v>4.6479999999999997</c:v>
                </c:pt>
                <c:pt idx="2">
                  <c:v>6.7746666666666666</c:v>
                </c:pt>
                <c:pt idx="3">
                  <c:v>4.0826666666666664</c:v>
                </c:pt>
                <c:pt idx="4">
                  <c:v>6.011333333333333</c:v>
                </c:pt>
                <c:pt idx="5">
                  <c:v>6.1513333333333327</c:v>
                </c:pt>
                <c:pt idx="6">
                  <c:v>5.309333333333333</c:v>
                </c:pt>
                <c:pt idx="7">
                  <c:v>2.8953333333333333</c:v>
                </c:pt>
                <c:pt idx="8">
                  <c:v>3.7853333333333334</c:v>
                </c:pt>
                <c:pt idx="9">
                  <c:v>3.2029999999999998</c:v>
                </c:pt>
                <c:pt idx="10">
                  <c:v>2.032</c:v>
                </c:pt>
                <c:pt idx="11">
                  <c:v>3.9980000000000002</c:v>
                </c:pt>
                <c:pt idx="12">
                  <c:v>2.9119999999999999</c:v>
                </c:pt>
                <c:pt idx="13">
                  <c:v>3.6313333333333335</c:v>
                </c:pt>
                <c:pt idx="14">
                  <c:v>1.8866666666666667</c:v>
                </c:pt>
                <c:pt idx="15">
                  <c:v>3.6893333333333334</c:v>
                </c:pt>
              </c:numCache>
            </c:numRef>
          </c:val>
        </c:ser>
        <c:axId val="186544128"/>
        <c:axId val="186545664"/>
      </c:barChart>
      <c:catAx>
        <c:axId val="18654412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86545664"/>
        <c:crosses val="autoZero"/>
        <c:auto val="1"/>
        <c:lblAlgn val="ctr"/>
        <c:lblOffset val="100"/>
      </c:catAx>
      <c:valAx>
        <c:axId val="186545664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86544128"/>
        <c:crosses val="autoZero"/>
        <c:crossBetween val="between"/>
      </c:valAx>
      <c:spPr>
        <a:solidFill>
          <a:srgbClr val="1F497D">
            <a:lumMod val="20000"/>
            <a:lumOff val="80000"/>
            <a:alpha val="39000"/>
          </a:srgbClr>
        </a:solidFill>
      </c:spPr>
    </c:plotArea>
    <c:plotVisOnly val="1"/>
  </c:chart>
  <c:spPr>
    <a:solidFill>
      <a:srgbClr val="1F497D">
        <a:lumMod val="20000"/>
        <a:lumOff val="80000"/>
        <a:alpha val="3900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40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defRPr>
            </a:pPr>
            <a:r>
              <a:rPr lang="hi-IN" sz="140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rPr>
              <a:t>रबी मक्के की उपज (किग्रा प्रति प्लाट) </a:t>
            </a:r>
            <a:endParaRPr lang="en-US" sz="1400">
              <a:solidFill>
                <a:srgbClr val="002060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Final!$C$1</c:f>
              <c:strCache>
                <c:ptCount val="1"/>
                <c:pt idx="0">
                  <c:v>Yield (Kg/Plot)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</c:spPr>
          <c:errBars>
            <c:errBarType val="plus"/>
            <c:errValType val="cust"/>
            <c:plus>
              <c:numRef>
                <c:f>Final!$D$2:$D$17</c:f>
                <c:numCache>
                  <c:formatCode>General</c:formatCode>
                  <c:ptCount val="16"/>
                  <c:pt idx="0">
                    <c:v>0.33419821131245459</c:v>
                  </c:pt>
                  <c:pt idx="1">
                    <c:v>0.35264335146622761</c:v>
                  </c:pt>
                  <c:pt idx="2">
                    <c:v>0.85159327798609918</c:v>
                  </c:pt>
                  <c:pt idx="3">
                    <c:v>0.25474257158507563</c:v>
                  </c:pt>
                  <c:pt idx="4">
                    <c:v>0.32069992897480554</c:v>
                  </c:pt>
                  <c:pt idx="5">
                    <c:v>0.49812626690205625</c:v>
                  </c:pt>
                  <c:pt idx="6">
                    <c:v>0.28679686965593831</c:v>
                  </c:pt>
                  <c:pt idx="7">
                    <c:v>0.14408485154395881</c:v>
                  </c:pt>
                  <c:pt idx="8">
                    <c:v>0.27163046793596385</c:v>
                  </c:pt>
                  <c:pt idx="9">
                    <c:v>8.3144452611103287E-2</c:v>
                  </c:pt>
                  <c:pt idx="10">
                    <c:v>0.25662683673640474</c:v>
                  </c:pt>
                  <c:pt idx="11">
                    <c:v>0.4991312452652108</c:v>
                  </c:pt>
                  <c:pt idx="12">
                    <c:v>0.40745715521184961</c:v>
                  </c:pt>
                  <c:pt idx="13">
                    <c:v>0.52530668291114546</c:v>
                  </c:pt>
                  <c:pt idx="14">
                    <c:v>0.20162451350082494</c:v>
                  </c:pt>
                  <c:pt idx="15">
                    <c:v>0.12977073801302061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Sheet1!$B$2:$B$17</c:f>
              <c:strCache>
                <c:ptCount val="16"/>
                <c:pt idx="0">
                  <c:v>केशर किंग ९१९</c:v>
                </c:pt>
                <c:pt idx="1">
                  <c:v>एस एस - ६०६६</c:v>
                </c:pt>
                <c:pt idx="2">
                  <c:v>एस एस – ७०७७</c:v>
                </c:pt>
                <c:pt idx="3">
                  <c:v>गोदावरी - ९८९</c:v>
                </c:pt>
                <c:pt idx="4">
                  <c:v>चैलेंज - १</c:v>
                </c:pt>
                <c:pt idx="5">
                  <c:v>डी के सी-८१०१</c:v>
                </c:pt>
                <c:pt idx="6">
                  <c:v>९०० एम गोल्ड</c:v>
                </c:pt>
                <c:pt idx="7">
                  <c:v>डी के सी-७०७४</c:v>
                </c:pt>
                <c:pt idx="8">
                  <c:v>डी के सी-९११७</c:v>
                </c:pt>
                <c:pt idx="9">
                  <c:v>प्रकाश</c:v>
                </c:pt>
                <c:pt idx="10">
                  <c:v>जी-६</c:v>
                </c:pt>
                <c:pt idx="11">
                  <c:v>जीएवाईएमएच-१</c:v>
                </c:pt>
                <c:pt idx="12">
                  <c:v>जीडब्लूएल -८</c:v>
                </c:pt>
                <c:pt idx="13">
                  <c:v>जीडब्लूएल -१५</c:v>
                </c:pt>
                <c:pt idx="14">
                  <c:v>जीवाईएस -७०५</c:v>
                </c:pt>
                <c:pt idx="15">
                  <c:v>क्यूपीएम-०९०३</c:v>
                </c:pt>
              </c:strCache>
            </c:strRef>
          </c:cat>
          <c:val>
            <c:numRef>
              <c:f>Final!$C$2:$C$17</c:f>
              <c:numCache>
                <c:formatCode>0.00</c:formatCode>
                <c:ptCount val="16"/>
                <c:pt idx="0">
                  <c:v>4.4633333333333329</c:v>
                </c:pt>
                <c:pt idx="1">
                  <c:v>4.6479999999999997</c:v>
                </c:pt>
                <c:pt idx="2">
                  <c:v>6.7746666666666666</c:v>
                </c:pt>
                <c:pt idx="3">
                  <c:v>4.0826666666666664</c:v>
                </c:pt>
                <c:pt idx="4">
                  <c:v>6.011333333333333</c:v>
                </c:pt>
                <c:pt idx="5">
                  <c:v>6.1513333333333327</c:v>
                </c:pt>
                <c:pt idx="6">
                  <c:v>5.309333333333333</c:v>
                </c:pt>
                <c:pt idx="7">
                  <c:v>2.8953333333333333</c:v>
                </c:pt>
                <c:pt idx="8">
                  <c:v>3.7853333333333334</c:v>
                </c:pt>
                <c:pt idx="9">
                  <c:v>3.2029999999999998</c:v>
                </c:pt>
                <c:pt idx="10">
                  <c:v>2.032</c:v>
                </c:pt>
                <c:pt idx="11">
                  <c:v>3.9980000000000002</c:v>
                </c:pt>
                <c:pt idx="12">
                  <c:v>2.9119999999999999</c:v>
                </c:pt>
                <c:pt idx="13">
                  <c:v>3.6313333333333335</c:v>
                </c:pt>
                <c:pt idx="14">
                  <c:v>1.8866666666666667</c:v>
                </c:pt>
                <c:pt idx="15">
                  <c:v>3.6893333333333334</c:v>
                </c:pt>
              </c:numCache>
            </c:numRef>
          </c:val>
        </c:ser>
        <c:axId val="185501568"/>
        <c:axId val="185503104"/>
      </c:barChart>
      <c:catAx>
        <c:axId val="185501568"/>
        <c:scaling>
          <c:orientation val="minMax"/>
        </c:scaling>
        <c:axPos val="b"/>
        <c:tickLblPos val="nextTo"/>
        <c:txPr>
          <a:bodyPr rot="-3960000" vert="horz"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85503104"/>
        <c:crosses val="autoZero"/>
        <c:auto val="1"/>
        <c:lblAlgn val="ctr"/>
        <c:lblOffset val="100"/>
      </c:catAx>
      <c:valAx>
        <c:axId val="185503104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en-US"/>
          </a:p>
        </c:txPr>
        <c:crossAx val="185501568"/>
        <c:crosses val="autoZero"/>
        <c:crossBetween val="between"/>
      </c:valAx>
      <c:spPr>
        <a:solidFill>
          <a:srgbClr val="1F497D">
            <a:lumMod val="20000"/>
            <a:lumOff val="80000"/>
            <a:alpha val="39000"/>
          </a:srgbClr>
        </a:solidFill>
      </c:spPr>
    </c:plotArea>
    <c:plotVisOnly val="1"/>
  </c:chart>
  <c:spPr>
    <a:solidFill>
      <a:srgbClr val="1F497D">
        <a:lumMod val="20000"/>
        <a:lumOff val="80000"/>
        <a:alpha val="39000"/>
      </a:srgb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142875</xdr:rowOff>
    </xdr:from>
    <xdr:to>
      <xdr:col>15</xdr:col>
      <xdr:colOff>409575</xdr:colOff>
      <xdr:row>17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18</xdr:row>
      <xdr:rowOff>47625</xdr:rowOff>
    </xdr:from>
    <xdr:to>
      <xdr:col>15</xdr:col>
      <xdr:colOff>314325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5"/>
  <sheetViews>
    <sheetView zoomScale="85" zoomScaleNormal="85" workbookViewId="0">
      <selection activeCell="O3" sqref="O3:O50"/>
    </sheetView>
  </sheetViews>
  <sheetFormatPr defaultRowHeight="29.25" customHeight="1"/>
  <cols>
    <col min="1" max="1" width="14.140625" style="6" customWidth="1"/>
    <col min="2" max="2" width="8.140625" style="6" bestFit="1" customWidth="1"/>
    <col min="3" max="3" width="9.140625" style="6"/>
    <col min="4" max="4" width="15.85546875" style="6" customWidth="1"/>
    <col min="5" max="5" width="12.140625" style="6" bestFit="1" customWidth="1"/>
    <col min="6" max="6" width="9.85546875" style="6" bestFit="1" customWidth="1"/>
    <col min="7" max="11" width="9.140625" style="6"/>
    <col min="12" max="12" width="11.28515625" style="6" bestFit="1" customWidth="1"/>
    <col min="13" max="13" width="9.7109375" style="6" bestFit="1" customWidth="1"/>
    <col min="14" max="16384" width="9.140625" style="6"/>
  </cols>
  <sheetData>
    <row r="1" spans="1:15" ht="24" customHeight="1">
      <c r="A1" s="99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5" ht="24" customHeight="1">
      <c r="A2" s="5" t="s">
        <v>0</v>
      </c>
      <c r="B2" s="5" t="s">
        <v>1</v>
      </c>
      <c r="C2" s="5" t="s">
        <v>73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2" t="s">
        <v>9</v>
      </c>
      <c r="L2" s="12" t="s">
        <v>10</v>
      </c>
      <c r="M2" s="12" t="s">
        <v>11</v>
      </c>
      <c r="N2" s="13" t="s">
        <v>70</v>
      </c>
      <c r="O2" s="13" t="s">
        <v>72</v>
      </c>
    </row>
    <row r="3" spans="1:15" ht="26.25" customHeight="1">
      <c r="A3" s="7" t="s">
        <v>64</v>
      </c>
      <c r="B3" s="8">
        <v>1</v>
      </c>
      <c r="C3" s="8">
        <v>1</v>
      </c>
      <c r="D3" s="8">
        <v>1</v>
      </c>
      <c r="E3" s="8" t="s">
        <v>12</v>
      </c>
      <c r="F3" s="8"/>
      <c r="G3" s="8"/>
      <c r="H3" s="8"/>
      <c r="I3" s="8"/>
      <c r="J3" s="8">
        <v>4308</v>
      </c>
      <c r="K3" s="11">
        <v>4.8699999999999992</v>
      </c>
      <c r="L3" s="11">
        <v>170.65</v>
      </c>
      <c r="M3" s="11"/>
      <c r="N3" s="11">
        <v>35.041067761806985</v>
      </c>
      <c r="O3" s="14">
        <v>4394</v>
      </c>
    </row>
    <row r="4" spans="1:15" ht="26.25" customHeight="1">
      <c r="A4" s="7" t="s">
        <v>64</v>
      </c>
      <c r="B4" s="8">
        <v>2</v>
      </c>
      <c r="C4" s="8">
        <v>1</v>
      </c>
      <c r="D4" s="8">
        <v>2</v>
      </c>
      <c r="E4" s="8" t="s">
        <v>13</v>
      </c>
      <c r="F4" s="8"/>
      <c r="G4" s="8"/>
      <c r="H4" s="8"/>
      <c r="I4" s="8"/>
      <c r="J4" s="8">
        <v>5240</v>
      </c>
      <c r="K4" s="11">
        <v>3.74</v>
      </c>
      <c r="L4" s="11">
        <v>107</v>
      </c>
      <c r="M4" s="11"/>
      <c r="N4" s="11">
        <v>28.609625668449198</v>
      </c>
      <c r="O4" s="14">
        <v>5603</v>
      </c>
    </row>
    <row r="5" spans="1:15" ht="26.25" customHeight="1">
      <c r="A5" s="7" t="s">
        <v>64</v>
      </c>
      <c r="B5" s="8">
        <v>3</v>
      </c>
      <c r="C5" s="8">
        <v>1</v>
      </c>
      <c r="D5" s="8">
        <v>3</v>
      </c>
      <c r="E5" s="8" t="s">
        <v>14</v>
      </c>
      <c r="F5" s="8"/>
      <c r="G5" s="8"/>
      <c r="H5" s="8"/>
      <c r="I5" s="8"/>
      <c r="J5" s="8">
        <v>5298</v>
      </c>
      <c r="K5" s="11">
        <v>3.8400000000000003</v>
      </c>
      <c r="L5" s="11">
        <v>54.2</v>
      </c>
      <c r="M5" s="11"/>
      <c r="N5" s="11">
        <v>14.114583333333332</v>
      </c>
      <c r="O5" s="14">
        <v>7798</v>
      </c>
    </row>
    <row r="6" spans="1:15" ht="26.25" customHeight="1">
      <c r="A6" s="7" t="s">
        <v>64</v>
      </c>
      <c r="B6" s="8">
        <v>4</v>
      </c>
      <c r="C6" s="8">
        <v>1</v>
      </c>
      <c r="D6" s="8">
        <v>4</v>
      </c>
      <c r="E6" s="8" t="s">
        <v>15</v>
      </c>
      <c r="F6" s="8"/>
      <c r="G6" s="8"/>
      <c r="H6" s="8"/>
      <c r="I6" s="8"/>
      <c r="J6" s="8">
        <v>4312</v>
      </c>
      <c r="K6" s="11">
        <v>2.11</v>
      </c>
      <c r="L6" s="11">
        <v>148.6</v>
      </c>
      <c r="M6" s="11"/>
      <c r="N6" s="11">
        <v>70.426540284360186</v>
      </c>
      <c r="O6" s="14">
        <v>3469</v>
      </c>
    </row>
    <row r="7" spans="1:15" ht="26.25" customHeight="1">
      <c r="A7" s="7" t="s">
        <v>64</v>
      </c>
      <c r="B7" s="8">
        <v>5</v>
      </c>
      <c r="C7" s="8">
        <v>1</v>
      </c>
      <c r="D7" s="8">
        <v>5</v>
      </c>
      <c r="E7" s="8" t="s">
        <v>16</v>
      </c>
      <c r="F7" s="8"/>
      <c r="G7" s="8"/>
      <c r="H7" s="8"/>
      <c r="I7" s="8"/>
      <c r="J7" s="8">
        <v>6340</v>
      </c>
      <c r="K7" s="11">
        <v>1.9300000000000002</v>
      </c>
      <c r="L7" s="11">
        <v>118.45</v>
      </c>
      <c r="M7" s="11"/>
      <c r="N7" s="11">
        <v>61.373056994818647</v>
      </c>
      <c r="O7" s="14">
        <v>5182</v>
      </c>
    </row>
    <row r="8" spans="1:15" ht="29.25" customHeight="1">
      <c r="A8" s="7" t="s">
        <v>64</v>
      </c>
      <c r="B8" s="8">
        <v>6</v>
      </c>
      <c r="C8" s="8">
        <v>1</v>
      </c>
      <c r="D8" s="8">
        <v>6</v>
      </c>
      <c r="E8" s="8" t="s">
        <v>17</v>
      </c>
      <c r="F8" s="8"/>
      <c r="G8" s="8"/>
      <c r="H8" s="8"/>
      <c r="I8" s="8"/>
      <c r="J8" s="8">
        <v>4454</v>
      </c>
      <c r="K8" s="11">
        <v>6.1999999999999993</v>
      </c>
      <c r="L8" s="11">
        <v>171.64999999999998</v>
      </c>
      <c r="M8" s="11"/>
      <c r="N8" s="11">
        <v>27.68548387096774</v>
      </c>
      <c r="O8" s="14">
        <v>3744</v>
      </c>
    </row>
    <row r="9" spans="1:15" ht="29.25" customHeight="1">
      <c r="A9" s="7" t="s">
        <v>64</v>
      </c>
      <c r="B9" s="8">
        <v>7</v>
      </c>
      <c r="C9" s="8">
        <v>1</v>
      </c>
      <c r="D9" s="8">
        <v>7</v>
      </c>
      <c r="E9" s="8" t="s">
        <v>18</v>
      </c>
      <c r="F9" s="8"/>
      <c r="G9" s="8"/>
      <c r="H9" s="8"/>
      <c r="I9" s="8"/>
      <c r="J9" s="8">
        <v>5736</v>
      </c>
      <c r="K9" s="11">
        <v>2.33</v>
      </c>
      <c r="L9" s="11">
        <v>167.45000000000002</v>
      </c>
      <c r="M9" s="11"/>
      <c r="N9" s="11">
        <v>71.866952789699582</v>
      </c>
      <c r="O9" s="14">
        <v>7228</v>
      </c>
    </row>
    <row r="10" spans="1:15" ht="29.25" customHeight="1">
      <c r="A10" s="7" t="s">
        <v>64</v>
      </c>
      <c r="B10" s="8">
        <v>8</v>
      </c>
      <c r="C10" s="8">
        <v>1</v>
      </c>
      <c r="D10" s="8">
        <v>8</v>
      </c>
      <c r="E10" s="8" t="s">
        <v>19</v>
      </c>
      <c r="F10" s="8"/>
      <c r="G10" s="8"/>
      <c r="H10" s="8"/>
      <c r="I10" s="8"/>
      <c r="J10" s="8">
        <v>2876</v>
      </c>
      <c r="K10" s="11">
        <v>2.5300000000000002</v>
      </c>
      <c r="L10" s="11">
        <v>151.69999999999999</v>
      </c>
      <c r="M10" s="11"/>
      <c r="N10" s="11">
        <v>59.960474308300384</v>
      </c>
      <c r="O10" s="14">
        <v>1902</v>
      </c>
    </row>
    <row r="11" spans="1:15" ht="29.25" customHeight="1">
      <c r="A11" s="7" t="s">
        <v>64</v>
      </c>
      <c r="B11" s="8">
        <v>9</v>
      </c>
      <c r="C11" s="8">
        <v>1</v>
      </c>
      <c r="D11" s="8">
        <v>9</v>
      </c>
      <c r="E11" s="8" t="s">
        <v>20</v>
      </c>
      <c r="F11" s="8"/>
      <c r="G11" s="8"/>
      <c r="H11" s="8"/>
      <c r="I11" s="8"/>
      <c r="J11" s="8">
        <v>4196</v>
      </c>
      <c r="K11" s="11">
        <v>2.2600000000000002</v>
      </c>
      <c r="L11" s="11">
        <v>122.35</v>
      </c>
      <c r="M11" s="11"/>
      <c r="N11" s="11">
        <v>54.137168141592909</v>
      </c>
      <c r="O11" s="14">
        <v>6522</v>
      </c>
    </row>
    <row r="12" spans="1:15" ht="29.25" customHeight="1">
      <c r="A12" s="7" t="s">
        <v>64</v>
      </c>
      <c r="B12" s="8">
        <v>10</v>
      </c>
      <c r="C12" s="8">
        <v>1</v>
      </c>
      <c r="D12" s="8">
        <v>10</v>
      </c>
      <c r="E12" s="8" t="s">
        <v>21</v>
      </c>
      <c r="F12" s="8"/>
      <c r="G12" s="8"/>
      <c r="H12" s="8"/>
      <c r="I12" s="8"/>
      <c r="J12" s="8"/>
      <c r="K12" s="11">
        <v>2.59</v>
      </c>
      <c r="L12" s="11">
        <v>148.5</v>
      </c>
      <c r="M12" s="11"/>
      <c r="N12" s="11">
        <v>57.335907335907336</v>
      </c>
      <c r="O12" s="14">
        <v>3440</v>
      </c>
    </row>
    <row r="13" spans="1:15" ht="29.25" customHeight="1">
      <c r="A13" s="7" t="s">
        <v>64</v>
      </c>
      <c r="B13" s="8">
        <v>11</v>
      </c>
      <c r="C13" s="8">
        <v>1</v>
      </c>
      <c r="D13" s="8">
        <v>11</v>
      </c>
      <c r="E13" s="8" t="s">
        <v>22</v>
      </c>
      <c r="F13" s="8"/>
      <c r="G13" s="8"/>
      <c r="H13" s="8"/>
      <c r="I13" s="8"/>
      <c r="J13" s="8">
        <v>1990</v>
      </c>
      <c r="K13" s="11">
        <v>6.1999999999999993</v>
      </c>
      <c r="L13" s="11">
        <v>140.05000000000001</v>
      </c>
      <c r="M13" s="11"/>
      <c r="N13" s="11">
        <v>22.588709677419359</v>
      </c>
      <c r="O13" s="14">
        <v>1680</v>
      </c>
    </row>
    <row r="14" spans="1:15" ht="29.25" customHeight="1">
      <c r="A14" s="7" t="s">
        <v>64</v>
      </c>
      <c r="B14" s="8">
        <v>12</v>
      </c>
      <c r="C14" s="8">
        <v>1</v>
      </c>
      <c r="D14" s="8">
        <v>12</v>
      </c>
      <c r="E14" s="8" t="s">
        <v>23</v>
      </c>
      <c r="F14" s="8"/>
      <c r="G14" s="8"/>
      <c r="H14" s="8"/>
      <c r="I14" s="8"/>
      <c r="J14" s="8">
        <v>3182</v>
      </c>
      <c r="K14" s="11">
        <v>6.4399999999999995</v>
      </c>
      <c r="L14" s="11">
        <v>78.5</v>
      </c>
      <c r="M14" s="11"/>
      <c r="N14" s="11">
        <v>12.189440993788821</v>
      </c>
      <c r="O14" s="14">
        <v>3312</v>
      </c>
    </row>
    <row r="15" spans="1:15" ht="29.25" customHeight="1">
      <c r="A15" s="7" t="s">
        <v>64</v>
      </c>
      <c r="B15" s="8">
        <v>13</v>
      </c>
      <c r="C15" s="8">
        <v>1</v>
      </c>
      <c r="D15" s="8">
        <v>13</v>
      </c>
      <c r="E15" s="8" t="s">
        <v>24</v>
      </c>
      <c r="F15" s="8"/>
      <c r="G15" s="8"/>
      <c r="H15" s="8"/>
      <c r="I15" s="8"/>
      <c r="J15" s="8">
        <v>2300</v>
      </c>
      <c r="K15" s="11">
        <v>6.6</v>
      </c>
      <c r="L15" s="11">
        <v>127.25</v>
      </c>
      <c r="M15" s="11"/>
      <c r="N15" s="11">
        <v>19.280303030303031</v>
      </c>
      <c r="O15" s="14">
        <v>1036</v>
      </c>
    </row>
    <row r="16" spans="1:15" ht="29.25" customHeight="1">
      <c r="A16" s="7" t="s">
        <v>64</v>
      </c>
      <c r="B16" s="8">
        <v>14</v>
      </c>
      <c r="C16" s="8">
        <v>1</v>
      </c>
      <c r="D16" s="8">
        <v>14</v>
      </c>
      <c r="E16" s="8" t="s">
        <v>25</v>
      </c>
      <c r="F16" s="8"/>
      <c r="G16" s="8"/>
      <c r="H16" s="8"/>
      <c r="I16" s="8"/>
      <c r="J16" s="8">
        <v>1932</v>
      </c>
      <c r="K16" s="11">
        <v>4.7399999999999993</v>
      </c>
      <c r="L16" s="11">
        <v>27.650000000000002</v>
      </c>
      <c r="M16" s="11"/>
      <c r="N16" s="11">
        <v>5.8333333333333348</v>
      </c>
      <c r="O16" s="14">
        <v>966</v>
      </c>
    </row>
    <row r="17" spans="1:15" ht="29.25" customHeight="1">
      <c r="A17" s="7" t="s">
        <v>64</v>
      </c>
      <c r="B17" s="8">
        <v>15</v>
      </c>
      <c r="C17" s="8">
        <v>1</v>
      </c>
      <c r="D17" s="8">
        <v>15</v>
      </c>
      <c r="E17" s="8" t="s">
        <v>26</v>
      </c>
      <c r="F17" s="8"/>
      <c r="G17" s="8"/>
      <c r="H17" s="8"/>
      <c r="I17" s="8"/>
      <c r="J17" s="8">
        <v>720</v>
      </c>
      <c r="K17" s="11">
        <v>5.3</v>
      </c>
      <c r="L17" s="11">
        <v>107</v>
      </c>
      <c r="M17" s="11"/>
      <c r="N17" s="11">
        <v>20.188679245283019</v>
      </c>
      <c r="O17" s="14">
        <v>614</v>
      </c>
    </row>
    <row r="18" spans="1:15" ht="29.25" customHeight="1">
      <c r="A18" s="7" t="s">
        <v>64</v>
      </c>
      <c r="B18" s="8">
        <v>16</v>
      </c>
      <c r="C18" s="8">
        <v>1</v>
      </c>
      <c r="D18" s="8">
        <v>16</v>
      </c>
      <c r="E18" s="8" t="s">
        <v>27</v>
      </c>
      <c r="F18" s="8"/>
      <c r="G18" s="8"/>
      <c r="H18" s="8"/>
      <c r="I18" s="8"/>
      <c r="J18" s="8">
        <v>2430</v>
      </c>
      <c r="K18" s="11">
        <v>7.839999999999999</v>
      </c>
      <c r="L18" s="11">
        <v>78.3</v>
      </c>
      <c r="M18" s="11"/>
      <c r="N18" s="11">
        <v>9.9872448979591848</v>
      </c>
      <c r="O18" s="14">
        <v>1544</v>
      </c>
    </row>
    <row r="19" spans="1:15" ht="29.25" customHeight="1">
      <c r="A19" s="7" t="s">
        <v>64</v>
      </c>
      <c r="B19" s="8">
        <v>23</v>
      </c>
      <c r="C19" s="8">
        <v>2</v>
      </c>
      <c r="D19" s="8">
        <v>1</v>
      </c>
      <c r="E19" s="8" t="s">
        <v>12</v>
      </c>
      <c r="F19" s="8"/>
      <c r="G19" s="8"/>
      <c r="H19" s="8"/>
      <c r="I19" s="8"/>
      <c r="J19" s="8">
        <v>5104</v>
      </c>
      <c r="K19" s="11">
        <v>6.4399999999999995</v>
      </c>
      <c r="L19" s="11">
        <v>129.5</v>
      </c>
      <c r="M19" s="11"/>
      <c r="N19" s="11">
        <v>20.108695652173914</v>
      </c>
      <c r="O19" s="14">
        <v>4564</v>
      </c>
    </row>
    <row r="20" spans="1:15" ht="29.25" customHeight="1">
      <c r="A20" s="7" t="s">
        <v>64</v>
      </c>
      <c r="B20" s="8">
        <v>31</v>
      </c>
      <c r="C20" s="8">
        <v>2</v>
      </c>
      <c r="D20" s="8">
        <v>2</v>
      </c>
      <c r="E20" s="8" t="s">
        <v>13</v>
      </c>
      <c r="F20" s="8"/>
      <c r="G20" s="8"/>
      <c r="H20" s="8"/>
      <c r="I20" s="8"/>
      <c r="J20" s="8">
        <v>3020</v>
      </c>
      <c r="K20" s="11">
        <v>7.27</v>
      </c>
      <c r="L20" s="11">
        <v>143.55000000000001</v>
      </c>
      <c r="M20" s="11"/>
      <c r="N20" s="11">
        <v>19.745529573590098</v>
      </c>
      <c r="O20" s="14">
        <v>3344</v>
      </c>
    </row>
    <row r="21" spans="1:15" ht="29.25" customHeight="1">
      <c r="A21" s="7" t="s">
        <v>64</v>
      </c>
      <c r="B21" s="8">
        <v>17</v>
      </c>
      <c r="C21" s="8">
        <v>2</v>
      </c>
      <c r="D21" s="8">
        <v>3</v>
      </c>
      <c r="E21" s="8" t="s">
        <v>14</v>
      </c>
      <c r="F21" s="8"/>
      <c r="G21" s="8"/>
      <c r="H21" s="8"/>
      <c r="I21" s="8"/>
      <c r="J21" s="8">
        <v>8248</v>
      </c>
      <c r="K21" s="11">
        <v>9.39</v>
      </c>
      <c r="L21" s="11">
        <v>105.05000000000001</v>
      </c>
      <c r="M21" s="11"/>
      <c r="N21" s="11">
        <v>11.187433439829606</v>
      </c>
      <c r="O21" s="14">
        <v>8054</v>
      </c>
    </row>
    <row r="22" spans="1:15" ht="29.25" customHeight="1">
      <c r="A22" s="7" t="s">
        <v>64</v>
      </c>
      <c r="B22" s="8">
        <v>29</v>
      </c>
      <c r="C22" s="8">
        <v>2</v>
      </c>
      <c r="D22" s="8">
        <v>4</v>
      </c>
      <c r="E22" s="8" t="s">
        <v>15</v>
      </c>
      <c r="F22" s="8"/>
      <c r="G22" s="8"/>
      <c r="H22" s="8"/>
      <c r="I22" s="8"/>
      <c r="J22" s="8">
        <v>4362</v>
      </c>
      <c r="K22" s="11">
        <v>4.5799999999999992</v>
      </c>
      <c r="L22" s="11">
        <v>75.650000000000006</v>
      </c>
      <c r="M22" s="11"/>
      <c r="N22" s="11">
        <v>16.5174672489083</v>
      </c>
      <c r="O22" s="14">
        <v>2456</v>
      </c>
    </row>
    <row r="23" spans="1:15" ht="29.25" customHeight="1">
      <c r="A23" s="7" t="s">
        <v>64</v>
      </c>
      <c r="B23" s="8">
        <v>19</v>
      </c>
      <c r="C23" s="8">
        <v>2</v>
      </c>
      <c r="D23" s="8">
        <v>5</v>
      </c>
      <c r="E23" s="8" t="s">
        <v>16</v>
      </c>
      <c r="F23" s="8"/>
      <c r="G23" s="8"/>
      <c r="H23" s="8"/>
      <c r="I23" s="8"/>
      <c r="J23" s="8">
        <v>6324</v>
      </c>
      <c r="K23" s="11">
        <v>6.0799999999999992</v>
      </c>
      <c r="L23" s="11">
        <v>75.650000000000006</v>
      </c>
      <c r="M23" s="11"/>
      <c r="N23" s="11">
        <v>12.442434210526319</v>
      </c>
      <c r="O23" s="14">
        <v>4444</v>
      </c>
    </row>
    <row r="24" spans="1:15" ht="29.25" customHeight="1">
      <c r="A24" s="7" t="s">
        <v>64</v>
      </c>
      <c r="B24" s="8">
        <v>26</v>
      </c>
      <c r="C24" s="8">
        <v>2</v>
      </c>
      <c r="D24" s="8">
        <v>6</v>
      </c>
      <c r="E24" s="8" t="s">
        <v>17</v>
      </c>
      <c r="F24" s="8"/>
      <c r="G24" s="8"/>
      <c r="H24" s="8"/>
      <c r="I24" s="8"/>
      <c r="J24" s="8">
        <v>5178</v>
      </c>
      <c r="K24" s="11">
        <v>4.3899999999999997</v>
      </c>
      <c r="L24" s="11">
        <v>129.35</v>
      </c>
      <c r="M24" s="11"/>
      <c r="N24" s="11">
        <v>29.464692482915719</v>
      </c>
      <c r="O24" s="14">
        <v>3814</v>
      </c>
    </row>
    <row r="25" spans="1:15" ht="29.25" customHeight="1">
      <c r="A25" s="7" t="s">
        <v>64</v>
      </c>
      <c r="B25" s="8">
        <v>18</v>
      </c>
      <c r="C25" s="8">
        <v>2</v>
      </c>
      <c r="D25" s="8">
        <v>7</v>
      </c>
      <c r="E25" s="8" t="s">
        <v>18</v>
      </c>
      <c r="F25" s="8"/>
      <c r="G25" s="8"/>
      <c r="H25" s="8"/>
      <c r="I25" s="8"/>
      <c r="J25" s="8">
        <v>5428</v>
      </c>
      <c r="K25" s="11">
        <v>7.7399999999999993</v>
      </c>
      <c r="L25" s="11">
        <v>107</v>
      </c>
      <c r="M25" s="11"/>
      <c r="N25" s="11">
        <v>13.824289405684755</v>
      </c>
      <c r="O25" s="14">
        <v>7670</v>
      </c>
    </row>
    <row r="26" spans="1:15" ht="29.25" customHeight="1">
      <c r="A26" s="7" t="s">
        <v>64</v>
      </c>
      <c r="B26" s="8">
        <v>32</v>
      </c>
      <c r="C26" s="8">
        <v>2</v>
      </c>
      <c r="D26" s="8">
        <v>8</v>
      </c>
      <c r="E26" s="8" t="s">
        <v>19</v>
      </c>
      <c r="F26" s="8"/>
      <c r="G26" s="8"/>
      <c r="H26" s="8"/>
      <c r="I26" s="8"/>
      <c r="J26" s="8">
        <v>2656</v>
      </c>
      <c r="K26" s="11">
        <v>7.8999999999999995</v>
      </c>
      <c r="L26" s="11">
        <v>141.6</v>
      </c>
      <c r="M26" s="11"/>
      <c r="N26" s="11">
        <v>17.924050632911392</v>
      </c>
      <c r="O26" s="14">
        <v>2782</v>
      </c>
    </row>
    <row r="27" spans="1:15" ht="29.25" customHeight="1">
      <c r="A27" s="7" t="s">
        <v>64</v>
      </c>
      <c r="B27" s="8">
        <v>27</v>
      </c>
      <c r="C27" s="8">
        <v>2</v>
      </c>
      <c r="D27" s="8">
        <v>9</v>
      </c>
      <c r="E27" s="8" t="s">
        <v>20</v>
      </c>
      <c r="F27" s="8"/>
      <c r="G27" s="8"/>
      <c r="H27" s="8"/>
      <c r="I27" s="8"/>
      <c r="J27" s="8">
        <v>3272</v>
      </c>
      <c r="K27" s="11">
        <v>6.38</v>
      </c>
      <c r="L27" s="11">
        <v>158.65</v>
      </c>
      <c r="M27" s="11"/>
      <c r="N27" s="11">
        <v>24.86677115987461</v>
      </c>
      <c r="O27" s="14">
        <v>4838</v>
      </c>
    </row>
    <row r="28" spans="1:15" ht="29.25" customHeight="1">
      <c r="A28" s="7" t="s">
        <v>64</v>
      </c>
      <c r="B28" s="8">
        <v>21</v>
      </c>
      <c r="C28" s="8">
        <v>2</v>
      </c>
      <c r="D28" s="8">
        <v>10</v>
      </c>
      <c r="E28" s="8" t="s">
        <v>21</v>
      </c>
      <c r="F28" s="8"/>
      <c r="G28" s="8"/>
      <c r="H28" s="8"/>
      <c r="I28" s="8"/>
      <c r="J28" s="8">
        <v>3058</v>
      </c>
      <c r="K28" s="11">
        <v>7.5799999999999992</v>
      </c>
      <c r="L28" s="11">
        <v>121.89999999999999</v>
      </c>
      <c r="M28" s="11"/>
      <c r="N28" s="11">
        <v>16.081794195250659</v>
      </c>
      <c r="O28" s="14">
        <v>1636</v>
      </c>
    </row>
    <row r="29" spans="1:15" ht="29.25" customHeight="1">
      <c r="A29" s="7" t="s">
        <v>64</v>
      </c>
      <c r="B29" s="8">
        <v>28</v>
      </c>
      <c r="C29" s="8">
        <v>2</v>
      </c>
      <c r="D29" s="8">
        <v>11</v>
      </c>
      <c r="E29" s="8" t="s">
        <v>22</v>
      </c>
      <c r="F29" s="8"/>
      <c r="G29" s="8"/>
      <c r="H29" s="8"/>
      <c r="I29" s="8"/>
      <c r="J29" s="8">
        <v>1610</v>
      </c>
      <c r="K29" s="11">
        <v>5.34</v>
      </c>
      <c r="L29" s="11">
        <v>146.6</v>
      </c>
      <c r="M29" s="11"/>
      <c r="N29" s="11">
        <v>27.45318352059925</v>
      </c>
      <c r="O29" s="14">
        <v>1628</v>
      </c>
    </row>
    <row r="30" spans="1:15" ht="29.25" customHeight="1">
      <c r="A30" s="7" t="s">
        <v>64</v>
      </c>
      <c r="B30" s="8">
        <v>20</v>
      </c>
      <c r="C30" s="8">
        <v>2</v>
      </c>
      <c r="D30" s="8">
        <v>12</v>
      </c>
      <c r="E30" s="8" t="s">
        <v>23</v>
      </c>
      <c r="F30" s="8"/>
      <c r="G30" s="8"/>
      <c r="H30" s="8"/>
      <c r="I30" s="8"/>
      <c r="J30" s="8">
        <v>4904</v>
      </c>
      <c r="K30" s="11">
        <v>6.21</v>
      </c>
      <c r="L30" s="11">
        <v>98.9</v>
      </c>
      <c r="M30" s="11"/>
      <c r="N30" s="11">
        <v>15.925925925925927</v>
      </c>
      <c r="O30" s="14">
        <v>4504</v>
      </c>
    </row>
    <row r="31" spans="1:15" ht="29.25" customHeight="1">
      <c r="A31" s="7" t="s">
        <v>64</v>
      </c>
      <c r="B31" s="8">
        <v>25</v>
      </c>
      <c r="C31" s="8">
        <v>2</v>
      </c>
      <c r="D31" s="8">
        <v>13</v>
      </c>
      <c r="E31" s="8" t="s">
        <v>24</v>
      </c>
      <c r="F31" s="8"/>
      <c r="G31" s="8"/>
      <c r="H31" s="8"/>
      <c r="I31" s="8"/>
      <c r="J31" s="8">
        <v>3684</v>
      </c>
      <c r="K31" s="11">
        <v>14.92</v>
      </c>
      <c r="L31" s="11">
        <v>92.85</v>
      </c>
      <c r="M31" s="11"/>
      <c r="N31" s="11">
        <v>6.2231903485254687</v>
      </c>
      <c r="O31" s="14">
        <v>1480</v>
      </c>
    </row>
    <row r="32" spans="1:15" ht="29.25" customHeight="1">
      <c r="A32" s="7" t="s">
        <v>64</v>
      </c>
      <c r="B32" s="8">
        <v>22</v>
      </c>
      <c r="C32" s="8">
        <v>2</v>
      </c>
      <c r="D32" s="8">
        <v>14</v>
      </c>
      <c r="E32" s="8" t="s">
        <v>25</v>
      </c>
      <c r="F32" s="8"/>
      <c r="G32" s="8"/>
      <c r="H32" s="8"/>
      <c r="I32" s="8"/>
      <c r="J32" s="8">
        <v>3302</v>
      </c>
      <c r="K32" s="11">
        <v>7.5299999999999994</v>
      </c>
      <c r="L32" s="11">
        <v>74.650000000000006</v>
      </c>
      <c r="M32" s="11"/>
      <c r="N32" s="11">
        <v>9.9136786188579027</v>
      </c>
      <c r="O32" s="14">
        <v>2430</v>
      </c>
    </row>
    <row r="33" spans="1:15" ht="29.25" customHeight="1">
      <c r="A33" s="7" t="s">
        <v>64</v>
      </c>
      <c r="B33" s="8">
        <v>30</v>
      </c>
      <c r="C33" s="8">
        <v>2</v>
      </c>
      <c r="D33" s="8">
        <v>15</v>
      </c>
      <c r="E33" s="8" t="s">
        <v>26</v>
      </c>
      <c r="F33" s="8"/>
      <c r="G33" s="8"/>
      <c r="H33" s="8"/>
      <c r="I33" s="8"/>
      <c r="J33" s="8">
        <v>1652</v>
      </c>
      <c r="K33" s="11">
        <v>5.27</v>
      </c>
      <c r="L33" s="11">
        <v>114.55</v>
      </c>
      <c r="M33" s="11"/>
      <c r="N33" s="11">
        <v>21.736242884250476</v>
      </c>
      <c r="O33" s="14">
        <v>1318</v>
      </c>
    </row>
    <row r="34" spans="1:15" ht="29.25" customHeight="1">
      <c r="A34" s="7" t="s">
        <v>64</v>
      </c>
      <c r="B34" s="8">
        <v>24</v>
      </c>
      <c r="C34" s="8">
        <v>2</v>
      </c>
      <c r="D34" s="8">
        <v>16</v>
      </c>
      <c r="E34" s="8" t="s">
        <v>27</v>
      </c>
      <c r="F34" s="8"/>
      <c r="G34" s="8"/>
      <c r="H34" s="8"/>
      <c r="I34" s="8"/>
      <c r="J34" s="8">
        <v>3810</v>
      </c>
      <c r="K34" s="11">
        <v>5.63</v>
      </c>
      <c r="L34" s="11">
        <v>99.949999999999989</v>
      </c>
      <c r="M34" s="11"/>
      <c r="N34" s="11">
        <v>17.75310834813499</v>
      </c>
      <c r="O34" s="14">
        <v>3050</v>
      </c>
    </row>
    <row r="35" spans="1:15" ht="29.25" customHeight="1">
      <c r="A35" s="7" t="s">
        <v>64</v>
      </c>
      <c r="B35" s="8">
        <v>48</v>
      </c>
      <c r="C35" s="8">
        <v>3</v>
      </c>
      <c r="D35" s="8">
        <v>1</v>
      </c>
      <c r="E35" s="8" t="s">
        <v>12</v>
      </c>
      <c r="F35" s="8"/>
      <c r="G35" s="8"/>
      <c r="H35" s="8"/>
      <c r="I35" s="8"/>
      <c r="J35" s="8">
        <v>3978</v>
      </c>
      <c r="K35" s="11">
        <v>3.6</v>
      </c>
      <c r="L35" s="11">
        <v>153.80000000000001</v>
      </c>
      <c r="M35" s="11"/>
      <c r="N35" s="11">
        <v>42.722222222222221</v>
      </c>
      <c r="O35" s="14">
        <v>2692</v>
      </c>
    </row>
    <row r="36" spans="1:15" ht="29.25" customHeight="1">
      <c r="A36" s="7" t="s">
        <v>64</v>
      </c>
      <c r="B36" s="8">
        <v>47</v>
      </c>
      <c r="C36" s="8">
        <v>3</v>
      </c>
      <c r="D36" s="8">
        <v>2</v>
      </c>
      <c r="E36" s="8" t="s">
        <v>13</v>
      </c>
      <c r="F36" s="8"/>
      <c r="G36" s="8"/>
      <c r="H36" s="8"/>
      <c r="I36" s="8"/>
      <c r="J36" s="8">
        <v>4684</v>
      </c>
      <c r="K36" s="11">
        <v>5.89</v>
      </c>
      <c r="L36" s="11">
        <v>153.65</v>
      </c>
      <c r="M36" s="11"/>
      <c r="N36" s="11">
        <v>26.086587436332771</v>
      </c>
      <c r="O36" s="14">
        <v>4148</v>
      </c>
    </row>
    <row r="37" spans="1:15" ht="29.25" customHeight="1">
      <c r="A37" s="7" t="s">
        <v>64</v>
      </c>
      <c r="B37" s="8">
        <v>46</v>
      </c>
      <c r="C37" s="8">
        <v>3</v>
      </c>
      <c r="D37" s="8">
        <v>3</v>
      </c>
      <c r="E37" s="8" t="s">
        <v>14</v>
      </c>
      <c r="F37" s="8"/>
      <c r="G37" s="8"/>
      <c r="H37" s="8"/>
      <c r="I37" s="8"/>
      <c r="J37" s="8">
        <v>4778</v>
      </c>
      <c r="K37" s="11">
        <v>4.9399999999999995</v>
      </c>
      <c r="L37" s="11">
        <v>137.89999999999998</v>
      </c>
      <c r="M37" s="11"/>
      <c r="N37" s="11">
        <v>27.914979757085018</v>
      </c>
      <c r="O37" s="14">
        <v>5426</v>
      </c>
    </row>
    <row r="38" spans="1:15" ht="29.25" customHeight="1">
      <c r="A38" s="7" t="s">
        <v>64</v>
      </c>
      <c r="B38" s="8">
        <v>45</v>
      </c>
      <c r="C38" s="8">
        <v>3</v>
      </c>
      <c r="D38" s="8">
        <v>4</v>
      </c>
      <c r="E38" s="8" t="s">
        <v>15</v>
      </c>
      <c r="F38" s="8"/>
      <c r="G38" s="8"/>
      <c r="H38" s="8"/>
      <c r="I38" s="8"/>
      <c r="J38" s="8">
        <v>3574</v>
      </c>
      <c r="K38" s="11">
        <v>5.97</v>
      </c>
      <c r="L38" s="11">
        <v>120.19999999999999</v>
      </c>
      <c r="M38" s="11"/>
      <c r="N38" s="11">
        <v>20.134003350083752</v>
      </c>
      <c r="O38" s="14">
        <v>3490</v>
      </c>
    </row>
    <row r="39" spans="1:15" ht="29.25" customHeight="1">
      <c r="A39" s="7" t="s">
        <v>64</v>
      </c>
      <c r="B39" s="8">
        <v>44</v>
      </c>
      <c r="C39" s="8">
        <v>3</v>
      </c>
      <c r="D39" s="8">
        <v>5</v>
      </c>
      <c r="E39" s="8" t="s">
        <v>16</v>
      </c>
      <c r="F39" s="8"/>
      <c r="G39" s="8"/>
      <c r="H39" s="8"/>
      <c r="I39" s="8"/>
      <c r="J39" s="8">
        <v>5370</v>
      </c>
      <c r="K39" s="11">
        <v>7.17</v>
      </c>
      <c r="L39" s="11">
        <v>104.3</v>
      </c>
      <c r="M39" s="11"/>
      <c r="N39" s="11">
        <v>14.546722454672246</v>
      </c>
      <c r="O39" s="14">
        <v>3754</v>
      </c>
    </row>
    <row r="40" spans="1:15" ht="29.25" customHeight="1">
      <c r="A40" s="7" t="s">
        <v>64</v>
      </c>
      <c r="B40" s="8">
        <v>43</v>
      </c>
      <c r="C40" s="8">
        <v>3</v>
      </c>
      <c r="D40" s="8">
        <v>6</v>
      </c>
      <c r="E40" s="8" t="s">
        <v>17</v>
      </c>
      <c r="F40" s="8"/>
      <c r="G40" s="8"/>
      <c r="H40" s="8"/>
      <c r="I40" s="8"/>
      <c r="J40" s="8">
        <v>6822</v>
      </c>
      <c r="K40" s="11">
        <v>4.8</v>
      </c>
      <c r="L40" s="11">
        <v>118.10000000000001</v>
      </c>
      <c r="M40" s="11"/>
      <c r="N40" s="11">
        <v>24.604166666666668</v>
      </c>
      <c r="O40" s="14">
        <v>5064</v>
      </c>
    </row>
    <row r="41" spans="1:15" ht="29.25" customHeight="1">
      <c r="A41" s="7" t="s">
        <v>64</v>
      </c>
      <c r="B41" s="8">
        <v>42</v>
      </c>
      <c r="C41" s="8">
        <v>3</v>
      </c>
      <c r="D41" s="8">
        <v>7</v>
      </c>
      <c r="E41" s="8" t="s">
        <v>18</v>
      </c>
      <c r="F41" s="8"/>
      <c r="G41" s="8"/>
      <c r="H41" s="8"/>
      <c r="I41" s="8"/>
      <c r="J41" s="8">
        <v>4764</v>
      </c>
      <c r="K41" s="11">
        <v>4.88</v>
      </c>
      <c r="L41" s="11">
        <v>80.45</v>
      </c>
      <c r="M41" s="11"/>
      <c r="N41" s="11">
        <v>16.485655737704921</v>
      </c>
      <c r="O41" s="14">
        <v>5622</v>
      </c>
    </row>
    <row r="42" spans="1:15" ht="29.25" customHeight="1">
      <c r="A42" s="7" t="s">
        <v>64</v>
      </c>
      <c r="B42" s="8">
        <v>41</v>
      </c>
      <c r="C42" s="8">
        <v>3</v>
      </c>
      <c r="D42" s="8">
        <v>8</v>
      </c>
      <c r="E42" s="8" t="s">
        <v>19</v>
      </c>
      <c r="F42" s="8"/>
      <c r="G42" s="8"/>
      <c r="H42" s="8"/>
      <c r="I42" s="8"/>
      <c r="J42" s="8">
        <v>5154</v>
      </c>
      <c r="K42" s="11">
        <v>5.4799999999999995</v>
      </c>
      <c r="L42" s="11">
        <v>128.55000000000001</v>
      </c>
      <c r="M42" s="11"/>
      <c r="N42" s="11">
        <v>23.458029197080297</v>
      </c>
      <c r="O42" s="14">
        <v>5322</v>
      </c>
    </row>
    <row r="43" spans="1:15" ht="29.25" customHeight="1">
      <c r="A43" s="7" t="s">
        <v>64</v>
      </c>
      <c r="B43" s="8">
        <v>40</v>
      </c>
      <c r="C43" s="8">
        <v>3</v>
      </c>
      <c r="D43" s="8">
        <v>9</v>
      </c>
      <c r="E43" s="8" t="s">
        <v>20</v>
      </c>
      <c r="F43" s="8"/>
      <c r="G43" s="8"/>
      <c r="H43" s="8"/>
      <c r="I43" s="8"/>
      <c r="J43" s="8">
        <v>3888</v>
      </c>
      <c r="K43" s="11">
        <v>11.540000000000001</v>
      </c>
      <c r="L43" s="11">
        <v>131.6</v>
      </c>
      <c r="M43" s="11"/>
      <c r="N43" s="11">
        <v>11.40381282495667</v>
      </c>
      <c r="O43" s="14">
        <v>5096</v>
      </c>
    </row>
    <row r="44" spans="1:15" ht="29.25" customHeight="1">
      <c r="A44" s="7" t="s">
        <v>64</v>
      </c>
      <c r="B44" s="8">
        <v>39</v>
      </c>
      <c r="C44" s="8">
        <v>3</v>
      </c>
      <c r="D44" s="8">
        <v>10</v>
      </c>
      <c r="E44" s="8" t="s">
        <v>21</v>
      </c>
      <c r="F44" s="8"/>
      <c r="G44" s="8"/>
      <c r="H44" s="8"/>
      <c r="I44" s="8"/>
      <c r="J44" s="8">
        <v>3346</v>
      </c>
      <c r="K44" s="11">
        <v>6.05</v>
      </c>
      <c r="L44" s="11">
        <v>90.35</v>
      </c>
      <c r="M44" s="11"/>
      <c r="N44" s="11">
        <v>14.933884297520661</v>
      </c>
      <c r="O44" s="14">
        <v>3148</v>
      </c>
    </row>
    <row r="45" spans="1:15" ht="29.25" customHeight="1">
      <c r="A45" s="7" t="s">
        <v>64</v>
      </c>
      <c r="B45" s="8">
        <v>38</v>
      </c>
      <c r="C45" s="8">
        <v>3</v>
      </c>
      <c r="D45" s="8">
        <v>11</v>
      </c>
      <c r="E45" s="8" t="s">
        <v>22</v>
      </c>
      <c r="F45" s="8"/>
      <c r="G45" s="8"/>
      <c r="H45" s="8"/>
      <c r="I45" s="8"/>
      <c r="J45" s="8">
        <v>3496</v>
      </c>
      <c r="K45" s="11">
        <v>5.0799999999999992</v>
      </c>
      <c r="L45" s="11">
        <v>87.300000000000011</v>
      </c>
      <c r="M45" s="11"/>
      <c r="N45" s="11">
        <v>17.185039370078744</v>
      </c>
      <c r="O45" s="14">
        <v>3348</v>
      </c>
    </row>
    <row r="46" spans="1:15" ht="29.25" customHeight="1">
      <c r="A46" s="7" t="s">
        <v>64</v>
      </c>
      <c r="B46" s="8">
        <v>37</v>
      </c>
      <c r="C46" s="8">
        <v>3</v>
      </c>
      <c r="D46" s="8">
        <v>12</v>
      </c>
      <c r="E46" s="8" t="s">
        <v>23</v>
      </c>
      <c r="F46" s="8"/>
      <c r="G46" s="8"/>
      <c r="H46" s="8"/>
      <c r="I46" s="8"/>
      <c r="J46" s="8"/>
      <c r="K46" s="11">
        <v>5.5699999999999994</v>
      </c>
      <c r="L46" s="11">
        <v>145.65</v>
      </c>
      <c r="M46" s="11"/>
      <c r="N46" s="11">
        <v>26.149012567324959</v>
      </c>
      <c r="O46" s="14">
        <v>6172</v>
      </c>
    </row>
    <row r="47" spans="1:15" ht="29.25" customHeight="1">
      <c r="A47" s="7" t="s">
        <v>64</v>
      </c>
      <c r="B47" s="8">
        <v>36</v>
      </c>
      <c r="C47" s="8">
        <v>3</v>
      </c>
      <c r="D47" s="8">
        <v>13</v>
      </c>
      <c r="E47" s="8" t="s">
        <v>24</v>
      </c>
      <c r="F47" s="8"/>
      <c r="G47" s="8"/>
      <c r="H47" s="8"/>
      <c r="I47" s="8"/>
      <c r="J47" s="8">
        <v>5752</v>
      </c>
      <c r="K47" s="11">
        <v>5.1499999999999995</v>
      </c>
      <c r="L47" s="11">
        <v>83.2</v>
      </c>
      <c r="M47" s="11"/>
      <c r="N47" s="11">
        <v>16.155339805825246</v>
      </c>
      <c r="O47" s="14">
        <v>6396</v>
      </c>
    </row>
    <row r="48" spans="1:15" ht="29.25" customHeight="1">
      <c r="A48" s="7" t="s">
        <v>64</v>
      </c>
      <c r="B48" s="8">
        <v>35</v>
      </c>
      <c r="C48" s="8">
        <v>3</v>
      </c>
      <c r="D48" s="8">
        <v>14</v>
      </c>
      <c r="E48" s="8" t="s">
        <v>25</v>
      </c>
      <c r="F48" s="8"/>
      <c r="G48" s="8"/>
      <c r="H48" s="8"/>
      <c r="I48" s="8"/>
      <c r="J48" s="8">
        <v>4660</v>
      </c>
      <c r="K48" s="11">
        <v>7.6199999999999992</v>
      </c>
      <c r="L48" s="11">
        <v>74.150000000000006</v>
      </c>
      <c r="M48" s="11"/>
      <c r="N48" s="11">
        <v>9.7309711286089264</v>
      </c>
      <c r="O48" s="14">
        <v>3296</v>
      </c>
    </row>
    <row r="49" spans="1:15" ht="29.25" customHeight="1">
      <c r="A49" s="7" t="s">
        <v>64</v>
      </c>
      <c r="B49" s="8">
        <v>34</v>
      </c>
      <c r="C49" s="8">
        <v>3</v>
      </c>
      <c r="D49" s="8">
        <v>15</v>
      </c>
      <c r="E49" s="8" t="s">
        <v>26</v>
      </c>
      <c r="F49" s="8"/>
      <c r="G49" s="8"/>
      <c r="H49" s="8"/>
      <c r="I49" s="8"/>
      <c r="J49" s="8">
        <v>2288</v>
      </c>
      <c r="K49" s="11">
        <v>6.21</v>
      </c>
      <c r="L49" s="11">
        <v>128.45000000000002</v>
      </c>
      <c r="M49" s="11"/>
      <c r="N49" s="11">
        <v>20.684380032206121</v>
      </c>
      <c r="O49" s="14">
        <v>3522</v>
      </c>
    </row>
    <row r="50" spans="1:15" ht="29.25" customHeight="1">
      <c r="A50" s="7" t="s">
        <v>64</v>
      </c>
      <c r="B50" s="8">
        <v>33</v>
      </c>
      <c r="C50" s="8">
        <v>3</v>
      </c>
      <c r="D50" s="8">
        <v>16</v>
      </c>
      <c r="E50" s="8" t="s">
        <v>27</v>
      </c>
      <c r="F50" s="8"/>
      <c r="G50" s="8"/>
      <c r="H50" s="8"/>
      <c r="I50" s="8"/>
      <c r="J50" s="8">
        <v>3828</v>
      </c>
      <c r="K50" s="11">
        <v>6.8199999999999994</v>
      </c>
      <c r="L50" s="11">
        <v>83.2</v>
      </c>
      <c r="M50" s="11"/>
      <c r="N50" s="11">
        <v>12.199413489736072</v>
      </c>
      <c r="O50" s="14">
        <v>3426</v>
      </c>
    </row>
    <row r="51" spans="1:15" ht="29.25" customHeight="1">
      <c r="A51" s="9"/>
      <c r="B51" s="9"/>
      <c r="C51" s="9"/>
      <c r="D51" s="9"/>
      <c r="E51" s="9"/>
      <c r="F51" s="9"/>
      <c r="G51" s="9"/>
      <c r="H51" s="9"/>
      <c r="I51" s="9"/>
    </row>
    <row r="52" spans="1:15" ht="29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5" ht="29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5" ht="29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5" ht="29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5" ht="29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5" ht="29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5" ht="2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29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29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5" ht="29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ht="29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ht="29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5" ht="29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29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29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29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29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29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29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29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29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29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29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29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29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29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29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29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29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29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29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29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29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29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29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29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29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29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29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29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29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29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29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29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29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29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29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29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29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29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29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29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29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29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29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29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29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29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29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29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29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29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29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29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29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29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29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29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29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29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29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29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29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29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29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29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29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29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29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29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29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29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29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29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29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29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29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29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29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29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29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29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29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29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29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29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29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t="29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ht="29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t="29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29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29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ht="29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ht="29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29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29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29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ht="29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ht="29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29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29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29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29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29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29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29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29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29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29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29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29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29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29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29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29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29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29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29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29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29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29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29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29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29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29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29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29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29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29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29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29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29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29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29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29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29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29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29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29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29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29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29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29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29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29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29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29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29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29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29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29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29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29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29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29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29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29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29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29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29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29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29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29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29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29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29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29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29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29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29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29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29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29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29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29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29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29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29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29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ht="29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29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ht="29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3" ht="29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3" ht="29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3" ht="29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3" ht="29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13" ht="29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ht="29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13" ht="29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29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13" ht="29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13" ht="29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13" ht="29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29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13" ht="29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3" ht="29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13" ht="29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29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13" ht="29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13" ht="29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13" ht="29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29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13" ht="29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t="29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t="29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29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13" ht="29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13" ht="29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13" ht="29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t="29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3" ht="29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29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29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29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29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29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29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29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29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29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29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29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29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29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29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29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29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29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29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29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29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29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29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29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29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29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29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29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29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29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29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29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29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t="29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3" ht="29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13" ht="29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ht="29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t="29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13" ht="29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13" ht="29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3" ht="29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ht="29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3" ht="29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ht="29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13" ht="29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13" ht="29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13" ht="29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13" ht="29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3" ht="29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29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29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29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29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29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29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29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29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29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29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29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29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29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29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29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29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ht="29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ht="29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 ht="29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ht="29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ht="29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ht="29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ht="29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13" ht="29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13" ht="29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13" ht="29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13" ht="29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13" ht="29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13" ht="29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13" ht="29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13" ht="29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13" ht="29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13" ht="29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13" ht="29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13" ht="29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 ht="29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13" ht="29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13" ht="29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13" ht="29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13" ht="29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13" ht="29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13" ht="29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13" ht="29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13" ht="29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13" ht="29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 ht="29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13" ht="29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13" ht="29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29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29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29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29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29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29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29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29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29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29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29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29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29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29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29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29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13" ht="29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 ht="29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13" ht="29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13" ht="29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13" ht="29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13" ht="29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13" ht="29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13" ht="29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13" ht="29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13" ht="29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13" ht="29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13" ht="29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13" ht="29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13" ht="29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13" ht="29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13" ht="29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13" ht="29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3" ht="29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3" ht="29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3" ht="29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3" ht="29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3" ht="29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3" ht="29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3" ht="29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3" ht="29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29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3" ht="29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13" ht="29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 ht="29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13" ht="29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13" ht="29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13" ht="29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13" ht="29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13" ht="29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13" ht="29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 ht="29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13" ht="29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1:13" ht="29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13" ht="29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13" ht="29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13" ht="29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13" ht="29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13" ht="29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13" ht="29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13" ht="29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13" ht="29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13" ht="29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13" ht="29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13" ht="29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13" ht="29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13" ht="29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13" ht="29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13" ht="29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13" ht="29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13" ht="29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13" ht="29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 ht="29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13" ht="29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13" ht="29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13" ht="29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13" ht="29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13" ht="29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13" ht="29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13" ht="29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13" ht="29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13" ht="29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13" ht="29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13" ht="29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13" ht="29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13" ht="29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13" ht="29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13" ht="29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13" ht="29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13" ht="29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13" ht="29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13" ht="29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13" ht="29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13" ht="29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13" ht="29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13" ht="29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13" ht="29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1:13" ht="29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13" ht="29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 ht="29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13" ht="29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13" ht="29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13" ht="29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13" ht="29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13" ht="29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13" ht="29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13" ht="29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13" ht="29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13" ht="29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13" ht="29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13" ht="29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13" ht="29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13" ht="29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13" ht="29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13" ht="29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13" ht="29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13" ht="29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13" ht="29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29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1:13" ht="29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1:13" ht="29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13" ht="29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13" ht="29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13" ht="29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13" ht="29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13" ht="29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13" ht="29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13" ht="29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13" ht="29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13" ht="29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13" ht="29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13" ht="29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13" ht="29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13" ht="29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13" ht="29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13" ht="29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13" ht="29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13" ht="29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13" ht="29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13" ht="29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13" ht="29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1:13" ht="29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1:13" ht="29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13" ht="29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13" ht="29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13" ht="29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13" ht="29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29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13" ht="29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13" ht="29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13" ht="29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29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13" ht="29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13" ht="29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13" ht="29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3" ht="29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3" ht="29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3" ht="29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3" ht="29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3" ht="29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13" ht="29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13" ht="29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13" ht="29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1:13" ht="29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1:13" ht="29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1:13" ht="29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1:13" ht="29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1:13" ht="29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1:13" ht="29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1:13" ht="29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1:13" ht="29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1:13" ht="29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1:13" ht="29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1:13" ht="29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1:13" ht="29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1:13" ht="29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1:13" ht="29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1:13" ht="29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1:13" ht="29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1:13" ht="29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1:13" ht="29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1:13" ht="29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1:13" ht="29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1:13" ht="29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1:13" ht="29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1:13" ht="29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1:13" ht="29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1:13" ht="29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1:13" ht="29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1:13" ht="29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1:13" ht="29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1:13" ht="29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1:13" ht="29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1:13" ht="29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1:13" ht="29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1:13" ht="29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1:13" ht="29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1:13" ht="29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1:13" ht="29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1:13" ht="29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1:13" ht="29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1:13" ht="29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1:13" ht="29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1:13" ht="29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1:13" ht="29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1:13" ht="29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13" ht="29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1:13" ht="29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1:13" ht="29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1:13" ht="29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1:13" ht="29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1:13" ht="29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1:13" ht="29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1:13" ht="29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1:13" ht="29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1:13" ht="29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1:13" ht="29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1:13" ht="29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1:13" ht="29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1:13" ht="29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1:13" ht="29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1:13" ht="29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1:13" ht="29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1:13" ht="29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1:13" ht="29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1:13" ht="29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1:13" ht="29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1:13" ht="29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1:13" ht="29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1:13" ht="29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1:13" ht="29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1:13" ht="29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13" ht="29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1:13" ht="29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1:13" ht="29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1:13" ht="29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1:13" ht="29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1:13" ht="29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1:13" ht="29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1:13" ht="29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1:13" ht="29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1:13" ht="29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1:13" ht="29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1:13" ht="29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1:13" ht="29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1:13" ht="29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1:13" ht="29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1:13" ht="29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1:13" ht="29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1:13" ht="29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1:13" ht="29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1:13" ht="29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1:13" ht="29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1:13" ht="29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1:13" ht="29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1:13" ht="29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1:13" ht="29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1:13" ht="29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13" ht="29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1:13" ht="29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1:13" ht="29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1:13" ht="29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1:13" ht="29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1:13" ht="29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1:13" ht="29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1:13" ht="29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1:13" ht="29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1:13" ht="29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1:13" ht="29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1:13" ht="29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1:13" ht="29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1:13" ht="29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1:13" ht="29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1:13" ht="29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13" ht="29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1:13" ht="29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1:13" ht="29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1:13" ht="29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1:13" ht="29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1:13" ht="29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1:13" ht="29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1:13" ht="29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1:13" ht="29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1:13" ht="29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1:13" ht="29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1:13" ht="29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1:13" ht="29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1:13" ht="29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1:13" ht="29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1:13" ht="29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1:13" ht="29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1:13" ht="29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1:13" ht="29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1:13" ht="29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1:13" ht="29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1:13" ht="29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1:13" ht="29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1:13" ht="29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1:13" ht="29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1:13" ht="29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1:13" ht="29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1:13" ht="29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1:13" ht="29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1:13" ht="29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1:13" ht="29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1:13" ht="29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1:13" ht="29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1:13" ht="29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1:13" ht="29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1:13" ht="29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1:13" ht="29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1:13" ht="29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1:13" ht="29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1:13" ht="29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1:13" ht="29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1:13" ht="29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1:13" ht="29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1:13" ht="29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1:13" ht="29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1:13" ht="29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1:13" ht="29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1:13" ht="29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1:13" ht="29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1:13" ht="29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1:13" ht="29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1:13" ht="29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1:13" ht="29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1:13" ht="29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1:13" ht="29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1:13" ht="29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1:13" ht="29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1:13" ht="29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1:13" ht="29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1:13" ht="29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1:13" ht="29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1:13" ht="29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1:13" ht="29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1:13" ht="29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1:13" ht="29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1:13" ht="29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1:13" ht="29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1:13" ht="29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1:13" ht="29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1:13" ht="29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1:13" ht="29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1:13" ht="29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1:13" ht="29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1:13" ht="29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1:13" ht="29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1:13" ht="29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1:13" ht="29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1:13" ht="29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1:13" ht="29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1:13" ht="29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1:13" ht="29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1:13" ht="29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1:13" ht="29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1:13" ht="29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1:13" ht="29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1:13" ht="29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1:13" ht="29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1:13" ht="29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1:13" ht="29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1:13" ht="29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1:13" ht="29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1:13" ht="29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1:13" ht="29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1:13" ht="29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1:13" ht="29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1:13" ht="29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1:13" ht="29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1:13" ht="29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1:13" ht="29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1:13" ht="29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1:13" ht="29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1:13" ht="29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1:13" ht="29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1:13" ht="29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1:13" ht="29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1:13" ht="29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1:13" ht="29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1:13" ht="29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1:13" ht="29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1:13" ht="29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1:13" ht="29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1:13" ht="29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1:13" ht="29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1:13" ht="29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1:13" ht="29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1:13" ht="29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1:13" ht="29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1:13" ht="29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1:13" ht="29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1:13" ht="29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1:13" ht="29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1:13" ht="29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1:13" ht="29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1:13" ht="29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1:13" ht="29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1:13" ht="29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1:13" ht="29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1:13" ht="29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1:13" ht="29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1:13" ht="29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1:13" ht="29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1:13" ht="29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1:13" ht="29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1:13" ht="29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1:13" ht="29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1:13" ht="29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1:13" ht="29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1:13" ht="29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1:13" ht="29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1:13" ht="29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1:13" ht="29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1:13" ht="29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1:13" ht="29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1:13" ht="29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1:13" ht="29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1:13" ht="29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1:13" ht="29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1:13" ht="29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1:13" ht="29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1:13" ht="29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1:13" ht="29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1:13" ht="29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1:13" ht="29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1:13" ht="29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1:13" ht="29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1:13" ht="29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1:13" ht="29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1:13" ht="29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1:13" ht="29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1:13" ht="29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1:13" ht="29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1:13" ht="29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1:13" ht="29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1:13" ht="29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1:13" ht="29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1:13" ht="29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1:13" ht="29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1:13" ht="29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1:13" ht="29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1:13" ht="29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1:13" ht="29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1:13" ht="29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1:13" ht="29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</sheetData>
  <sortState ref="A3:O50">
    <sortCondition ref="C3:C50"/>
    <sortCondition ref="D3:D50"/>
  </sortState>
  <mergeCells count="1">
    <mergeCell ref="A1:L1"/>
  </mergeCells>
  <conditionalFormatting sqref="J3:J5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O6" sqref="O6"/>
    </sheetView>
  </sheetViews>
  <sheetFormatPr defaultRowHeight="15"/>
  <cols>
    <col min="1" max="1" width="5.7109375" bestFit="1" customWidth="1"/>
    <col min="2" max="2" width="14.28515625" bestFit="1" customWidth="1"/>
    <col min="3" max="3" width="14.140625" bestFit="1" customWidth="1"/>
    <col min="4" max="4" width="12.5703125" customWidth="1"/>
    <col min="5" max="5" width="22.85546875" bestFit="1" customWidth="1"/>
    <col min="6" max="6" width="12.5703125" customWidth="1"/>
    <col min="7" max="7" width="17.140625" bestFit="1" customWidth="1"/>
    <col min="8" max="8" width="12.5703125" customWidth="1"/>
  </cols>
  <sheetData>
    <row r="1" spans="1:12">
      <c r="A1" s="95" t="s">
        <v>188</v>
      </c>
      <c r="B1" s="95" t="s">
        <v>179</v>
      </c>
      <c r="C1" s="95" t="s">
        <v>189</v>
      </c>
      <c r="D1" s="95"/>
      <c r="E1" s="95" t="s">
        <v>190</v>
      </c>
      <c r="F1" s="95"/>
      <c r="G1" s="95" t="s">
        <v>191</v>
      </c>
    </row>
    <row r="2" spans="1:12">
      <c r="A2" s="96">
        <v>1</v>
      </c>
      <c r="B2" s="96" t="s">
        <v>194</v>
      </c>
      <c r="C2" s="11">
        <v>4.4633333333333329</v>
      </c>
      <c r="D2" s="11">
        <v>0.33419821131245459</v>
      </c>
      <c r="E2" s="11">
        <v>22.623995212067701</v>
      </c>
      <c r="F2" s="11">
        <v>1.4246999761487387</v>
      </c>
      <c r="G2" s="11">
        <v>4.55</v>
      </c>
      <c r="H2" s="94">
        <v>8.6309520525451502E-2</v>
      </c>
    </row>
    <row r="3" spans="1:12">
      <c r="A3" s="96">
        <v>2</v>
      </c>
      <c r="B3" s="96" t="s">
        <v>195</v>
      </c>
      <c r="C3" s="11">
        <v>4.6479999999999997</v>
      </c>
      <c r="D3" s="11">
        <v>0.35264335146622761</v>
      </c>
      <c r="E3" s="11">
        <v>24.813914226124023</v>
      </c>
      <c r="F3" s="11">
        <v>2.6367797733669565</v>
      </c>
      <c r="G3" s="11">
        <v>4.3650000000000002</v>
      </c>
      <c r="H3" s="94">
        <v>0.66108168935465161</v>
      </c>
    </row>
    <row r="4" spans="1:12">
      <c r="A4" s="96">
        <v>3</v>
      </c>
      <c r="B4" s="96" t="s">
        <v>196</v>
      </c>
      <c r="C4" s="11">
        <v>6.7746666666666666</v>
      </c>
      <c r="D4" s="11">
        <v>0.85159327798609918</v>
      </c>
      <c r="E4" s="11">
        <v>14.405665510082647</v>
      </c>
      <c r="F4" s="11">
        <v>1.9475212012470251</v>
      </c>
      <c r="G4" s="11">
        <v>7.7593333333333332</v>
      </c>
      <c r="H4" s="94">
        <v>0.18231596504724829</v>
      </c>
      <c r="I4" s="98"/>
      <c r="L4" s="98"/>
    </row>
    <row r="5" spans="1:12">
      <c r="A5" s="96">
        <v>4</v>
      </c>
      <c r="B5" s="96" t="s">
        <v>197</v>
      </c>
      <c r="C5" s="11">
        <v>4.0826666666666664</v>
      </c>
      <c r="D5" s="11">
        <v>0.25474257158507563</v>
      </c>
      <c r="E5" s="11">
        <v>18.026003627784085</v>
      </c>
      <c r="F5" s="11">
        <v>1.0861784027586476</v>
      </c>
      <c r="G5" s="11">
        <v>3.1383333333333336</v>
      </c>
      <c r="H5" s="94">
        <v>0.34122052172230888</v>
      </c>
    </row>
    <row r="6" spans="1:12">
      <c r="A6" s="96">
        <v>5</v>
      </c>
      <c r="B6" s="96" t="s">
        <v>198</v>
      </c>
      <c r="C6" s="11">
        <v>6.011333333333333</v>
      </c>
      <c r="D6" s="11">
        <v>0.32069992897480554</v>
      </c>
      <c r="E6" s="11">
        <v>14.454071220005721</v>
      </c>
      <c r="F6" s="11">
        <v>1.1356183420738146</v>
      </c>
      <c r="G6" s="11">
        <v>4.46</v>
      </c>
      <c r="H6" s="94">
        <v>0.41230571182073139</v>
      </c>
    </row>
    <row r="7" spans="1:12">
      <c r="A7" s="96">
        <v>6</v>
      </c>
      <c r="B7" s="96" t="s">
        <v>199</v>
      </c>
      <c r="C7" s="11">
        <v>6.1513333333333327</v>
      </c>
      <c r="D7" s="11">
        <v>0.49812626690205625</v>
      </c>
      <c r="E7" s="11">
        <v>27.251447673516708</v>
      </c>
      <c r="F7" s="11">
        <v>1.419796742275613</v>
      </c>
      <c r="G7" s="11">
        <v>4.2073333333333327</v>
      </c>
      <c r="H7" s="94">
        <v>0.4288097221120078</v>
      </c>
      <c r="I7" s="98"/>
    </row>
    <row r="8" spans="1:12">
      <c r="A8" s="96">
        <v>7</v>
      </c>
      <c r="B8" s="96" t="s">
        <v>200</v>
      </c>
      <c r="C8" s="11">
        <v>5.309333333333333</v>
      </c>
      <c r="D8" s="11">
        <v>0.28679686965593831</v>
      </c>
      <c r="E8" s="11">
        <v>16.058965977696428</v>
      </c>
      <c r="F8" s="11">
        <v>1.1863571585018329</v>
      </c>
      <c r="G8" s="11">
        <v>7.5066666666666668</v>
      </c>
      <c r="H8" s="94">
        <v>0.14002063340013901</v>
      </c>
      <c r="I8" s="98"/>
      <c r="L8" s="98"/>
    </row>
    <row r="9" spans="1:12">
      <c r="A9" s="96">
        <v>8</v>
      </c>
      <c r="B9" s="96" t="s">
        <v>201</v>
      </c>
      <c r="C9" s="11">
        <v>2.8953333333333333</v>
      </c>
      <c r="D9" s="11">
        <v>0.14408485154395881</v>
      </c>
      <c r="E9" s="11">
        <v>20.447518046097361</v>
      </c>
      <c r="F9" s="11">
        <v>1.615976318830791</v>
      </c>
      <c r="G9" s="11">
        <v>4.0019999999999998</v>
      </c>
      <c r="H9" s="94">
        <v>0.73493763907785636</v>
      </c>
    </row>
    <row r="10" spans="1:12">
      <c r="A10" s="96">
        <v>9</v>
      </c>
      <c r="B10" s="96" t="s">
        <v>202</v>
      </c>
      <c r="C10" s="11">
        <v>3.7853333333333334</v>
      </c>
      <c r="D10" s="11">
        <v>0.27163046793596385</v>
      </c>
      <c r="E10" s="11">
        <v>23.469250708808072</v>
      </c>
      <c r="F10" s="11">
        <v>1.0539774475935695</v>
      </c>
      <c r="G10" s="11">
        <v>5.4853333333333332</v>
      </c>
      <c r="H10" s="94">
        <v>0.5236568002465406</v>
      </c>
    </row>
    <row r="11" spans="1:12">
      <c r="A11" s="96">
        <v>10</v>
      </c>
      <c r="B11" s="96" t="s">
        <v>203</v>
      </c>
      <c r="C11" s="11">
        <v>3.2029999999999998</v>
      </c>
      <c r="D11" s="11">
        <v>8.3144452611103287E-2</v>
      </c>
      <c r="E11" s="11">
        <v>16.117195276226209</v>
      </c>
      <c r="F11" s="11">
        <v>0.69363020806856146</v>
      </c>
      <c r="G11" s="11">
        <v>3.4079999999999999</v>
      </c>
      <c r="H11" s="94">
        <v>0.14177917101370474</v>
      </c>
    </row>
    <row r="12" spans="1:12">
      <c r="A12" s="96">
        <v>11</v>
      </c>
      <c r="B12" s="96" t="s">
        <v>204</v>
      </c>
      <c r="C12" s="11">
        <v>2.032</v>
      </c>
      <c r="D12" s="11">
        <v>0.25662683673640474</v>
      </c>
      <c r="E12" s="11">
        <v>22.408977522699118</v>
      </c>
      <c r="F12" s="11">
        <v>2.965519842542915</v>
      </c>
      <c r="G12" s="11">
        <v>3.552</v>
      </c>
      <c r="H12" s="94">
        <v>0.10309865825185764</v>
      </c>
    </row>
    <row r="13" spans="1:12">
      <c r="A13" s="96">
        <v>12</v>
      </c>
      <c r="B13" s="96" t="s">
        <v>205</v>
      </c>
      <c r="C13" s="11">
        <v>3.9980000000000002</v>
      </c>
      <c r="D13" s="11">
        <v>0.4991312452652108</v>
      </c>
      <c r="E13" s="11">
        <v>18.088126495679901</v>
      </c>
      <c r="F13" s="11">
        <v>4.1722792774474753</v>
      </c>
      <c r="G13" s="11">
        <v>3.8293333333333335</v>
      </c>
      <c r="H13" s="94">
        <v>0.35297843812020213</v>
      </c>
    </row>
    <row r="14" spans="1:12">
      <c r="A14" s="96">
        <v>13</v>
      </c>
      <c r="B14" s="96" t="s">
        <v>206</v>
      </c>
      <c r="C14" s="11">
        <v>2.9119999999999999</v>
      </c>
      <c r="D14" s="11">
        <v>0.40745715521184961</v>
      </c>
      <c r="E14" s="11">
        <v>17.219611061551223</v>
      </c>
      <c r="F14" s="11">
        <v>1.0305321386861079</v>
      </c>
      <c r="G14" s="11">
        <v>1.304</v>
      </c>
      <c r="H14" s="94">
        <v>0.13617635624439361</v>
      </c>
    </row>
    <row r="15" spans="1:12">
      <c r="A15" s="96">
        <v>14</v>
      </c>
      <c r="B15" s="96" t="s">
        <v>207</v>
      </c>
      <c r="C15" s="11">
        <v>3.6313333333333335</v>
      </c>
      <c r="D15" s="11">
        <v>0.52530668291114546</v>
      </c>
      <c r="E15" s="11">
        <v>8.4926610269333889</v>
      </c>
      <c r="F15" s="11">
        <v>1.3307095028855076</v>
      </c>
      <c r="G15" s="11">
        <v>2.5640000000000001</v>
      </c>
      <c r="H15" s="94">
        <v>0.38974008432971496</v>
      </c>
    </row>
    <row r="16" spans="1:12">
      <c r="A16" s="96">
        <v>15</v>
      </c>
      <c r="B16" s="96" t="s">
        <v>208</v>
      </c>
      <c r="C16" s="11">
        <v>1.8866666666666667</v>
      </c>
      <c r="D16" s="11">
        <v>0.20162451350082494</v>
      </c>
      <c r="E16" s="11">
        <v>20.86976738724654</v>
      </c>
      <c r="F16" s="11">
        <v>0.45625820822576973</v>
      </c>
      <c r="G16" s="11">
        <v>1.8180000000000001</v>
      </c>
      <c r="H16" s="94">
        <v>0.3622227675524185</v>
      </c>
    </row>
    <row r="17" spans="1:8">
      <c r="A17" s="96">
        <v>16</v>
      </c>
      <c r="B17" s="96" t="s">
        <v>209</v>
      </c>
      <c r="C17" s="11">
        <v>3.6893333333333334</v>
      </c>
      <c r="D17" s="11">
        <v>0.12977073801302061</v>
      </c>
      <c r="E17" s="11">
        <v>13.313255578610082</v>
      </c>
      <c r="F17" s="11">
        <v>2.3099525197793271</v>
      </c>
      <c r="G17" s="11">
        <v>3.0066666666666664</v>
      </c>
      <c r="H17" s="94">
        <v>0.2555316897068633</v>
      </c>
    </row>
    <row r="18" spans="1:8">
      <c r="A18" s="99" t="s">
        <v>97</v>
      </c>
      <c r="B18" s="101"/>
      <c r="C18" s="97">
        <v>4.09</v>
      </c>
      <c r="D18" s="95"/>
      <c r="E18" s="97">
        <v>18.63</v>
      </c>
      <c r="F18" s="95"/>
      <c r="G18" s="97">
        <v>4.0599999999999996</v>
      </c>
      <c r="H18" s="10"/>
    </row>
    <row r="19" spans="1:8">
      <c r="A19" s="99" t="s">
        <v>192</v>
      </c>
      <c r="B19" s="101"/>
      <c r="C19" s="97">
        <v>0.68</v>
      </c>
      <c r="D19" s="95"/>
      <c r="E19" s="97">
        <v>3.36</v>
      </c>
      <c r="F19" s="95"/>
      <c r="G19" s="97">
        <v>0.66</v>
      </c>
      <c r="H19" s="10"/>
    </row>
    <row r="20" spans="1:8">
      <c r="A20" s="99" t="s">
        <v>99</v>
      </c>
      <c r="B20" s="101"/>
      <c r="C20" s="97">
        <v>16.63</v>
      </c>
      <c r="D20" s="95"/>
      <c r="E20" s="97">
        <v>18.05</v>
      </c>
      <c r="F20" s="95"/>
      <c r="G20" s="97">
        <v>16.149999999999999</v>
      </c>
      <c r="H20" s="10"/>
    </row>
    <row r="21" spans="1:8">
      <c r="A21" s="99" t="s">
        <v>193</v>
      </c>
      <c r="B21" s="101"/>
      <c r="C21" s="97">
        <v>1.1299999999999999</v>
      </c>
      <c r="D21" s="95"/>
      <c r="E21" s="97">
        <v>5.61</v>
      </c>
      <c r="F21" s="95"/>
      <c r="G21" s="97">
        <v>1.0900000000000001</v>
      </c>
      <c r="H21" s="10"/>
    </row>
  </sheetData>
  <mergeCells count="4">
    <mergeCell ref="A18:B18"/>
    <mergeCell ref="A19:B19"/>
    <mergeCell ref="A20:B20"/>
    <mergeCell ref="A21:B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zoomScale="70" zoomScaleNormal="70" workbookViewId="0">
      <selection activeCell="L5" sqref="L5"/>
    </sheetView>
  </sheetViews>
  <sheetFormatPr defaultRowHeight="47.25" customHeight="1"/>
  <cols>
    <col min="1" max="1" width="17" style="10" bestFit="1" customWidth="1"/>
    <col min="2" max="3" width="9.140625" style="10"/>
    <col min="4" max="5" width="12.28515625" style="10" bestFit="1" customWidth="1"/>
    <col min="6" max="6" width="9.85546875" style="10" bestFit="1" customWidth="1"/>
    <col min="7" max="7" width="8.7109375" style="10" bestFit="1" customWidth="1"/>
    <col min="8" max="16384" width="9.140625" style="10"/>
  </cols>
  <sheetData>
    <row r="1" spans="1:23" ht="47.25" customHeight="1">
      <c r="A1" s="99" t="s">
        <v>69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23" ht="47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23" ht="47.25" customHeight="1">
      <c r="A3" s="8" t="s">
        <v>68</v>
      </c>
      <c r="B3" s="8">
        <v>1</v>
      </c>
      <c r="C3" s="8">
        <v>1</v>
      </c>
      <c r="D3" s="8" t="s">
        <v>14</v>
      </c>
      <c r="E3" s="8"/>
      <c r="F3" s="8"/>
      <c r="G3" s="8"/>
      <c r="H3" s="8"/>
      <c r="I3" s="8"/>
      <c r="J3" s="8"/>
      <c r="K3" s="8"/>
    </row>
    <row r="4" spans="1:23" ht="47.25" customHeight="1">
      <c r="A4" s="8" t="s">
        <v>68</v>
      </c>
      <c r="B4" s="8">
        <v>2</v>
      </c>
      <c r="C4" s="8">
        <v>2</v>
      </c>
      <c r="D4" s="8" t="s">
        <v>59</v>
      </c>
      <c r="E4" s="8"/>
      <c r="F4" s="8"/>
      <c r="G4" s="8"/>
      <c r="H4" s="8"/>
      <c r="I4" s="8"/>
      <c r="J4" s="8"/>
      <c r="K4" s="8"/>
      <c r="L4" s="10">
        <v>1880</v>
      </c>
      <c r="M4" s="10">
        <v>1866</v>
      </c>
      <c r="N4" s="10">
        <v>2150</v>
      </c>
      <c r="O4" s="10">
        <v>2196</v>
      </c>
      <c r="P4" s="10">
        <v>1454</v>
      </c>
      <c r="Q4" s="10">
        <v>1774</v>
      </c>
      <c r="R4" s="10">
        <v>1798</v>
      </c>
      <c r="S4" s="10">
        <v>1892</v>
      </c>
      <c r="T4" s="10">
        <v>1910</v>
      </c>
      <c r="U4" s="10">
        <v>2274</v>
      </c>
      <c r="V4" s="10">
        <v>3022</v>
      </c>
      <c r="W4" s="10">
        <v>2610</v>
      </c>
    </row>
    <row r="5" spans="1:23" ht="47.25" customHeight="1">
      <c r="A5" s="8" t="s">
        <v>68</v>
      </c>
      <c r="B5" s="8">
        <v>3</v>
      </c>
      <c r="C5" s="8">
        <v>3</v>
      </c>
      <c r="D5" s="8" t="s">
        <v>60</v>
      </c>
      <c r="E5" s="8"/>
      <c r="F5" s="8"/>
      <c r="G5" s="8"/>
      <c r="H5" s="8"/>
      <c r="I5" s="8"/>
      <c r="J5" s="8"/>
      <c r="K5" s="8"/>
    </row>
    <row r="6" spans="1:23" ht="47.25" customHeight="1">
      <c r="A6" s="8" t="s">
        <v>68</v>
      </c>
      <c r="B6" s="8">
        <v>4</v>
      </c>
      <c r="C6" s="8">
        <v>4</v>
      </c>
      <c r="D6" s="8" t="s">
        <v>61</v>
      </c>
      <c r="E6" s="8"/>
      <c r="F6" s="8"/>
      <c r="G6" s="8"/>
      <c r="H6" s="8"/>
      <c r="I6" s="8"/>
      <c r="J6" s="8"/>
      <c r="K6" s="8"/>
    </row>
    <row r="7" spans="1:23" ht="47.25" customHeight="1">
      <c r="A7" s="8" t="s">
        <v>68</v>
      </c>
      <c r="B7" s="8">
        <v>5</v>
      </c>
      <c r="C7" s="8">
        <v>5</v>
      </c>
      <c r="D7" s="8" t="s">
        <v>13</v>
      </c>
      <c r="E7" s="8"/>
      <c r="F7" s="8"/>
      <c r="G7" s="8"/>
      <c r="H7" s="8"/>
      <c r="I7" s="8"/>
      <c r="J7" s="8"/>
      <c r="K7" s="8"/>
    </row>
    <row r="8" spans="1:23" ht="47.25" customHeight="1">
      <c r="A8" s="8" t="s">
        <v>68</v>
      </c>
      <c r="B8" s="8">
        <v>6</v>
      </c>
      <c r="C8" s="8">
        <v>6</v>
      </c>
      <c r="D8" s="8" t="s">
        <v>18</v>
      </c>
      <c r="E8" s="8"/>
      <c r="F8" s="8"/>
      <c r="G8" s="8"/>
      <c r="H8" s="8"/>
      <c r="I8" s="8"/>
      <c r="J8" s="8"/>
      <c r="K8" s="8"/>
      <c r="L8" s="10">
        <v>3248</v>
      </c>
      <c r="M8" s="10">
        <v>2676</v>
      </c>
      <c r="N8" s="10">
        <v>3214</v>
      </c>
      <c r="O8" s="10">
        <v>1786</v>
      </c>
      <c r="P8" s="10">
        <v>3180</v>
      </c>
      <c r="Q8" s="10">
        <v>2744</v>
      </c>
      <c r="R8" s="10">
        <v>3138</v>
      </c>
      <c r="S8" s="10">
        <v>2246</v>
      </c>
      <c r="T8" s="10">
        <v>3330</v>
      </c>
      <c r="U8" s="10">
        <v>2308</v>
      </c>
      <c r="V8" s="10">
        <v>2238</v>
      </c>
      <c r="W8" s="10">
        <v>3000</v>
      </c>
    </row>
    <row r="9" spans="1:23" ht="47.25" customHeight="1">
      <c r="A9" s="8" t="s">
        <v>68</v>
      </c>
      <c r="B9" s="8">
        <v>7</v>
      </c>
      <c r="C9" s="8">
        <v>7</v>
      </c>
      <c r="D9" s="8" t="s">
        <v>62</v>
      </c>
      <c r="E9" s="8"/>
      <c r="F9" s="8"/>
      <c r="G9" s="8"/>
      <c r="H9" s="8"/>
      <c r="I9" s="8"/>
      <c r="J9" s="8"/>
      <c r="K9" s="8"/>
      <c r="L9" s="10">
        <v>1868</v>
      </c>
      <c r="M9" s="10">
        <v>2050</v>
      </c>
      <c r="N9" s="10">
        <v>1994</v>
      </c>
      <c r="O9" s="10">
        <v>1992</v>
      </c>
      <c r="P9" s="10">
        <v>2454</v>
      </c>
      <c r="Q9" s="10">
        <v>2630</v>
      </c>
      <c r="R9" s="10">
        <v>2064</v>
      </c>
      <c r="S9" s="10">
        <v>1520</v>
      </c>
      <c r="T9" s="10">
        <v>2228</v>
      </c>
      <c r="U9" s="10">
        <v>494</v>
      </c>
      <c r="V9" s="10">
        <v>2900</v>
      </c>
      <c r="W9" s="10">
        <v>2210</v>
      </c>
    </row>
    <row r="10" spans="1:23" ht="47.25" customHeight="1">
      <c r="A10" s="8" t="s">
        <v>68</v>
      </c>
      <c r="B10" s="8">
        <v>8</v>
      </c>
      <c r="C10" s="8">
        <v>8</v>
      </c>
      <c r="D10" s="8" t="s">
        <v>63</v>
      </c>
      <c r="E10" s="8"/>
      <c r="F10" s="8"/>
      <c r="G10" s="8"/>
      <c r="H10" s="8"/>
      <c r="I10" s="8"/>
      <c r="J10" s="8"/>
      <c r="K10" s="8"/>
      <c r="L10" s="10">
        <v>1702</v>
      </c>
      <c r="M10" s="10">
        <v>2604</v>
      </c>
      <c r="N10" s="10">
        <v>2526</v>
      </c>
      <c r="O10" s="10">
        <v>2612</v>
      </c>
      <c r="P10" s="10">
        <v>1624</v>
      </c>
      <c r="Q10" s="10">
        <v>2090</v>
      </c>
      <c r="R10" s="10">
        <v>2230</v>
      </c>
      <c r="S10" s="10">
        <v>2264</v>
      </c>
      <c r="T10" s="10">
        <v>1940</v>
      </c>
      <c r="U10" s="10">
        <v>1594</v>
      </c>
      <c r="V10" s="10">
        <v>1912</v>
      </c>
      <c r="W10" s="10">
        <v>1280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99"/>
  <sheetViews>
    <sheetView workbookViewId="0">
      <selection activeCell="O3" sqref="O3"/>
    </sheetView>
  </sheetViews>
  <sheetFormatPr defaultRowHeight="27.75" customHeight="1"/>
  <cols>
    <col min="1" max="1" width="18.5703125" style="4" bestFit="1" customWidth="1"/>
    <col min="2" max="2" width="8.140625" style="4" bestFit="1" customWidth="1"/>
    <col min="3" max="3" width="9.140625" style="4"/>
    <col min="4" max="4" width="21.85546875" style="4" bestFit="1" customWidth="1"/>
    <col min="5" max="5" width="12.28515625" style="4" bestFit="1" customWidth="1"/>
    <col min="6" max="6" width="9.85546875" style="4" bestFit="1" customWidth="1"/>
    <col min="7" max="7" width="8.7109375" style="4" bestFit="1" customWidth="1"/>
    <col min="8" max="8" width="8" style="4" bestFit="1" customWidth="1"/>
    <col min="9" max="9" width="8" style="4" customWidth="1"/>
    <col min="10" max="10" width="5.5703125" style="4" bestFit="1" customWidth="1"/>
    <col min="11" max="16384" width="9.140625" style="4"/>
  </cols>
  <sheetData>
    <row r="1" spans="1:12" ht="27.75" customHeight="1">
      <c r="A1" s="102" t="s">
        <v>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ht="27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71</v>
      </c>
      <c r="J2" s="1" t="s">
        <v>8</v>
      </c>
      <c r="K2" s="2" t="s">
        <v>72</v>
      </c>
      <c r="L2" s="2"/>
    </row>
    <row r="3" spans="1:12" ht="27.75" customHeight="1">
      <c r="A3" s="2" t="s">
        <v>67</v>
      </c>
      <c r="B3" s="2">
        <v>1</v>
      </c>
      <c r="C3" s="2">
        <v>1</v>
      </c>
      <c r="D3" s="2" t="s">
        <v>28</v>
      </c>
      <c r="E3" s="2"/>
      <c r="F3" s="2"/>
      <c r="G3" s="2"/>
      <c r="H3" s="2"/>
      <c r="I3" s="2"/>
      <c r="J3" s="2">
        <v>6848</v>
      </c>
      <c r="K3" s="2">
        <v>3380</v>
      </c>
      <c r="L3" s="2"/>
    </row>
    <row r="4" spans="1:12" ht="27.75" customHeight="1">
      <c r="A4" s="2" t="s">
        <v>67</v>
      </c>
      <c r="B4" s="2">
        <v>28</v>
      </c>
      <c r="C4" s="2">
        <v>28</v>
      </c>
      <c r="D4" s="2" t="s">
        <v>54</v>
      </c>
      <c r="E4" s="2"/>
      <c r="F4" s="2"/>
      <c r="G4" s="2"/>
      <c r="H4" s="2"/>
      <c r="I4" s="2"/>
      <c r="J4" s="2">
        <v>5742</v>
      </c>
      <c r="K4" s="2">
        <v>6823</v>
      </c>
      <c r="L4" s="2"/>
    </row>
    <row r="5" spans="1:12" ht="27.75" customHeight="1">
      <c r="A5" s="2" t="s">
        <v>67</v>
      </c>
      <c r="B5" s="2">
        <v>22</v>
      </c>
      <c r="C5" s="2">
        <v>22</v>
      </c>
      <c r="D5" s="2" t="s">
        <v>48</v>
      </c>
      <c r="E5" s="2"/>
      <c r="F5" s="2"/>
      <c r="G5" s="2"/>
      <c r="H5" s="2"/>
      <c r="I5" s="2"/>
      <c r="J5" s="2">
        <v>5594</v>
      </c>
      <c r="K5" s="2">
        <v>5980</v>
      </c>
      <c r="L5" s="2"/>
    </row>
    <row r="6" spans="1:12" ht="27.75" customHeight="1">
      <c r="A6" s="2" t="s">
        <v>67</v>
      </c>
      <c r="B6" s="2">
        <v>8</v>
      </c>
      <c r="C6" s="2">
        <v>8</v>
      </c>
      <c r="D6" s="2" t="s">
        <v>35</v>
      </c>
      <c r="E6" s="2"/>
      <c r="F6" s="2"/>
      <c r="G6" s="2"/>
      <c r="H6" s="2"/>
      <c r="I6" s="2"/>
      <c r="J6" s="2">
        <v>5252</v>
      </c>
      <c r="K6" s="2">
        <v>3566</v>
      </c>
      <c r="L6" s="2"/>
    </row>
    <row r="7" spans="1:12" ht="27.75" customHeight="1">
      <c r="A7" s="2" t="s">
        <v>67</v>
      </c>
      <c r="B7" s="2">
        <v>21</v>
      </c>
      <c r="C7" s="2">
        <v>21</v>
      </c>
      <c r="D7" s="2" t="s">
        <v>47</v>
      </c>
      <c r="E7" s="2"/>
      <c r="F7" s="2"/>
      <c r="G7" s="2"/>
      <c r="H7" s="2"/>
      <c r="I7" s="2"/>
      <c r="J7" s="2">
        <v>4328</v>
      </c>
      <c r="K7" s="2">
        <v>3772</v>
      </c>
      <c r="L7" s="2"/>
    </row>
    <row r="8" spans="1:12" ht="27.75" customHeight="1">
      <c r="A8" s="2" t="s">
        <v>67</v>
      </c>
      <c r="B8" s="2">
        <v>26</v>
      </c>
      <c r="C8" s="2">
        <v>26</v>
      </c>
      <c r="D8" s="2" t="s">
        <v>52</v>
      </c>
      <c r="E8" s="2"/>
      <c r="F8" s="2"/>
      <c r="G8" s="2"/>
      <c r="H8" s="2"/>
      <c r="I8" s="2"/>
      <c r="J8" s="2">
        <v>4280</v>
      </c>
      <c r="K8" s="2">
        <v>2607</v>
      </c>
      <c r="L8" s="2"/>
    </row>
    <row r="9" spans="1:12" ht="27.75" customHeight="1">
      <c r="A9" s="2" t="s">
        <v>67</v>
      </c>
      <c r="B9" s="2">
        <v>3</v>
      </c>
      <c r="C9" s="2">
        <v>3</v>
      </c>
      <c r="D9" s="2" t="s">
        <v>30</v>
      </c>
      <c r="E9" s="2"/>
      <c r="F9" s="2"/>
      <c r="G9" s="2"/>
      <c r="H9" s="2"/>
      <c r="I9" s="2"/>
      <c r="J9" s="2">
        <v>4268</v>
      </c>
      <c r="K9" s="2">
        <v>4160</v>
      </c>
      <c r="L9" s="2"/>
    </row>
    <row r="10" spans="1:12" ht="27.75" customHeight="1">
      <c r="A10" s="2" t="s">
        <v>67</v>
      </c>
      <c r="B10" s="2">
        <v>27</v>
      </c>
      <c r="C10" s="2">
        <v>27</v>
      </c>
      <c r="D10" s="2" t="s">
        <v>53</v>
      </c>
      <c r="E10" s="2"/>
      <c r="F10" s="2"/>
      <c r="G10" s="2"/>
      <c r="H10" s="2"/>
      <c r="I10" s="2"/>
      <c r="J10" s="2">
        <v>4162</v>
      </c>
      <c r="K10" s="2">
        <v>3423</v>
      </c>
      <c r="L10" s="2"/>
    </row>
    <row r="11" spans="1:12" ht="27.75" customHeight="1">
      <c r="A11" s="2" t="s">
        <v>67</v>
      </c>
      <c r="B11" s="2">
        <v>5</v>
      </c>
      <c r="C11" s="2">
        <v>5</v>
      </c>
      <c r="D11" s="2" t="s">
        <v>32</v>
      </c>
      <c r="E11" s="2"/>
      <c r="F11" s="2"/>
      <c r="G11" s="2"/>
      <c r="H11" s="2"/>
      <c r="I11" s="2"/>
      <c r="J11" s="2">
        <v>4132</v>
      </c>
      <c r="K11" s="2">
        <v>4231</v>
      </c>
      <c r="L11" s="2"/>
    </row>
    <row r="12" spans="1:12" ht="27.75" customHeight="1">
      <c r="A12" s="2" t="s">
        <v>67</v>
      </c>
      <c r="B12" s="2">
        <v>20</v>
      </c>
      <c r="C12" s="2">
        <v>20</v>
      </c>
      <c r="D12" s="2" t="s">
        <v>46</v>
      </c>
      <c r="E12" s="2"/>
      <c r="F12" s="2"/>
      <c r="G12" s="2"/>
      <c r="H12" s="2"/>
      <c r="I12" s="2"/>
      <c r="J12" s="2">
        <v>4062</v>
      </c>
      <c r="K12" s="2">
        <v>2920</v>
      </c>
      <c r="L12" s="2"/>
    </row>
    <row r="13" spans="1:12" ht="27.75" customHeight="1">
      <c r="A13" s="2" t="s">
        <v>67</v>
      </c>
      <c r="B13" s="2">
        <v>11</v>
      </c>
      <c r="C13" s="2">
        <v>11</v>
      </c>
      <c r="D13" s="2" t="s">
        <v>38</v>
      </c>
      <c r="E13" s="2"/>
      <c r="F13" s="2"/>
      <c r="G13" s="2"/>
      <c r="H13" s="2"/>
      <c r="I13" s="2"/>
      <c r="J13" s="2">
        <v>3822</v>
      </c>
      <c r="K13" s="2">
        <v>2816</v>
      </c>
      <c r="L13" s="2"/>
    </row>
    <row r="14" spans="1:12" ht="27.75" customHeight="1">
      <c r="A14" s="2" t="s">
        <v>67</v>
      </c>
      <c r="B14" s="2">
        <v>25</v>
      </c>
      <c r="C14" s="2">
        <v>25</v>
      </c>
      <c r="D14" s="2" t="s">
        <v>51</v>
      </c>
      <c r="E14" s="2"/>
      <c r="F14" s="2"/>
      <c r="G14" s="2"/>
      <c r="H14" s="2"/>
      <c r="I14" s="2"/>
      <c r="J14" s="2">
        <v>3822</v>
      </c>
      <c r="K14" s="2">
        <v>2328</v>
      </c>
      <c r="L14" s="2"/>
    </row>
    <row r="15" spans="1:12" ht="27.75" customHeight="1">
      <c r="A15" s="2" t="s">
        <v>67</v>
      </c>
      <c r="B15" s="2">
        <v>10</v>
      </c>
      <c r="C15" s="2">
        <v>10</v>
      </c>
      <c r="D15" s="2" t="s">
        <v>37</v>
      </c>
      <c r="E15" s="2"/>
      <c r="F15" s="2"/>
      <c r="G15" s="2"/>
      <c r="H15" s="2"/>
      <c r="I15" s="2"/>
      <c r="J15" s="2">
        <v>3800</v>
      </c>
      <c r="K15" s="2">
        <v>7192</v>
      </c>
      <c r="L15" s="2"/>
    </row>
    <row r="16" spans="1:12" ht="27.75" customHeight="1">
      <c r="A16" s="2" t="s">
        <v>67</v>
      </c>
      <c r="B16" s="2">
        <v>13</v>
      </c>
      <c r="C16" s="2">
        <v>13</v>
      </c>
      <c r="D16" s="2" t="s">
        <v>40</v>
      </c>
      <c r="E16" s="2"/>
      <c r="F16" s="2"/>
      <c r="G16" s="2"/>
      <c r="H16" s="2"/>
      <c r="I16" s="2"/>
      <c r="J16" s="2">
        <v>3776</v>
      </c>
      <c r="K16" s="2">
        <v>4490</v>
      </c>
      <c r="L16" s="2"/>
    </row>
    <row r="17" spans="1:12" ht="27.75" customHeight="1">
      <c r="A17" s="2" t="s">
        <v>67</v>
      </c>
      <c r="B17" s="2">
        <v>18</v>
      </c>
      <c r="C17" s="2">
        <v>18</v>
      </c>
      <c r="D17" s="2" t="s">
        <v>45</v>
      </c>
      <c r="E17" s="2"/>
      <c r="F17" s="2"/>
      <c r="G17" s="2"/>
      <c r="H17" s="2"/>
      <c r="I17" s="2"/>
      <c r="J17" s="2">
        <v>3504</v>
      </c>
      <c r="K17" s="2">
        <v>2510</v>
      </c>
      <c r="L17" s="2"/>
    </row>
    <row r="18" spans="1:12" ht="27.75" customHeight="1">
      <c r="A18" s="2" t="s">
        <v>67</v>
      </c>
      <c r="B18" s="2">
        <v>7</v>
      </c>
      <c r="C18" s="2">
        <v>7</v>
      </c>
      <c r="D18" s="2" t="s">
        <v>34</v>
      </c>
      <c r="E18" s="2"/>
      <c r="F18" s="2"/>
      <c r="G18" s="2"/>
      <c r="H18" s="2"/>
      <c r="I18" s="2"/>
      <c r="J18" s="2">
        <v>3444</v>
      </c>
      <c r="K18" s="2">
        <v>4526</v>
      </c>
      <c r="L18" s="2"/>
    </row>
    <row r="19" spans="1:12" ht="27.75" customHeight="1">
      <c r="A19" s="2" t="s">
        <v>67</v>
      </c>
      <c r="B19" s="2">
        <v>4</v>
      </c>
      <c r="C19" s="2">
        <v>4</v>
      </c>
      <c r="D19" s="2" t="s">
        <v>31</v>
      </c>
      <c r="E19" s="2"/>
      <c r="F19" s="2"/>
      <c r="G19" s="2"/>
      <c r="H19" s="2"/>
      <c r="I19" s="2"/>
      <c r="J19" s="2">
        <v>3324</v>
      </c>
      <c r="K19" s="2">
        <v>3224</v>
      </c>
      <c r="L19" s="2"/>
    </row>
    <row r="20" spans="1:12" ht="27.75" customHeight="1">
      <c r="A20" s="2" t="s">
        <v>67</v>
      </c>
      <c r="B20" s="2">
        <v>29</v>
      </c>
      <c r="C20" s="2">
        <v>29</v>
      </c>
      <c r="D20" s="2" t="s">
        <v>55</v>
      </c>
      <c r="E20" s="2"/>
      <c r="F20" s="2"/>
      <c r="G20" s="2"/>
      <c r="H20" s="2"/>
      <c r="I20" s="2"/>
      <c r="J20" s="2">
        <v>3266</v>
      </c>
      <c r="K20" s="2">
        <v>2128</v>
      </c>
      <c r="L20" s="2"/>
    </row>
    <row r="21" spans="1:12" ht="27.75" customHeight="1">
      <c r="A21" s="2" t="s">
        <v>67</v>
      </c>
      <c r="B21" s="2">
        <v>24</v>
      </c>
      <c r="C21" s="2">
        <v>24</v>
      </c>
      <c r="D21" s="2" t="s">
        <v>50</v>
      </c>
      <c r="E21" s="2"/>
      <c r="F21" s="2"/>
      <c r="G21" s="2"/>
      <c r="H21" s="2"/>
      <c r="I21" s="2"/>
      <c r="J21" s="2">
        <v>3258</v>
      </c>
      <c r="K21" s="2">
        <v>3934</v>
      </c>
      <c r="L21" s="2"/>
    </row>
    <row r="22" spans="1:12" ht="27.75" customHeight="1">
      <c r="A22" s="2" t="s">
        <v>67</v>
      </c>
      <c r="B22" s="2">
        <v>19</v>
      </c>
      <c r="C22" s="2">
        <v>19</v>
      </c>
      <c r="D22" s="2" t="s">
        <v>44</v>
      </c>
      <c r="E22" s="2"/>
      <c r="F22" s="2"/>
      <c r="G22" s="2"/>
      <c r="H22" s="2"/>
      <c r="I22" s="2"/>
      <c r="J22" s="2">
        <v>3156</v>
      </c>
      <c r="K22" s="2">
        <v>4332</v>
      </c>
      <c r="L22" s="2"/>
    </row>
    <row r="23" spans="1:12" ht="27.75" customHeight="1">
      <c r="A23" s="2" t="s">
        <v>67</v>
      </c>
      <c r="B23" s="2">
        <v>14</v>
      </c>
      <c r="C23" s="2">
        <v>14</v>
      </c>
      <c r="D23" s="2" t="s">
        <v>38</v>
      </c>
      <c r="E23" s="2"/>
      <c r="F23" s="2"/>
      <c r="G23" s="2"/>
      <c r="H23" s="2"/>
      <c r="I23" s="2"/>
      <c r="J23" s="2">
        <v>3066</v>
      </c>
      <c r="K23" s="2">
        <v>6492</v>
      </c>
      <c r="L23" s="2"/>
    </row>
    <row r="24" spans="1:12" ht="27.75" customHeight="1">
      <c r="A24" s="2" t="s">
        <v>67</v>
      </c>
      <c r="B24" s="2">
        <v>30</v>
      </c>
      <c r="C24" s="2">
        <v>30</v>
      </c>
      <c r="D24" s="2" t="s">
        <v>56</v>
      </c>
      <c r="E24" s="2"/>
      <c r="F24" s="2"/>
      <c r="G24" s="2"/>
      <c r="H24" s="2"/>
      <c r="I24" s="2"/>
      <c r="J24" s="2">
        <v>2746</v>
      </c>
      <c r="K24" s="2">
        <v>3410</v>
      </c>
      <c r="L24" s="2"/>
    </row>
    <row r="25" spans="1:12" ht="27.75" customHeight="1">
      <c r="A25" s="2" t="s">
        <v>67</v>
      </c>
      <c r="B25" s="2">
        <v>17</v>
      </c>
      <c r="C25" s="2">
        <v>17</v>
      </c>
      <c r="D25" s="2" t="s">
        <v>43</v>
      </c>
      <c r="E25" s="2"/>
      <c r="F25" s="2"/>
      <c r="G25" s="2"/>
      <c r="H25" s="2"/>
      <c r="I25" s="2"/>
      <c r="J25" s="2">
        <v>2716</v>
      </c>
      <c r="K25" s="2">
        <v>3872</v>
      </c>
      <c r="L25" s="2"/>
    </row>
    <row r="26" spans="1:12" ht="27.75" customHeight="1">
      <c r="A26" s="2" t="s">
        <v>67</v>
      </c>
      <c r="B26" s="2">
        <v>9</v>
      </c>
      <c r="C26" s="2">
        <v>9</v>
      </c>
      <c r="D26" s="2" t="s">
        <v>36</v>
      </c>
      <c r="E26" s="2"/>
      <c r="F26" s="2"/>
      <c r="G26" s="2"/>
      <c r="H26" s="2"/>
      <c r="I26" s="2"/>
      <c r="J26" s="2">
        <v>2554</v>
      </c>
      <c r="K26" s="2">
        <v>4540</v>
      </c>
      <c r="L26" s="2"/>
    </row>
    <row r="27" spans="1:12" ht="27.75" customHeight="1">
      <c r="A27" s="2" t="s">
        <v>67</v>
      </c>
      <c r="B27" s="2">
        <v>23</v>
      </c>
      <c r="C27" s="2">
        <v>23</v>
      </c>
      <c r="D27" s="2" t="s">
        <v>49</v>
      </c>
      <c r="E27" s="2"/>
      <c r="F27" s="2"/>
      <c r="G27" s="2"/>
      <c r="H27" s="2"/>
      <c r="I27" s="2"/>
      <c r="J27" s="2">
        <v>2448</v>
      </c>
      <c r="K27" s="2">
        <v>4282</v>
      </c>
      <c r="L27" s="2"/>
    </row>
    <row r="28" spans="1:12" ht="27.75" customHeight="1">
      <c r="A28" s="2" t="s">
        <v>67</v>
      </c>
      <c r="B28" s="2">
        <v>6</v>
      </c>
      <c r="C28" s="2">
        <v>6</v>
      </c>
      <c r="D28" s="2" t="s">
        <v>33</v>
      </c>
      <c r="E28" s="2"/>
      <c r="F28" s="2"/>
      <c r="G28" s="2"/>
      <c r="H28" s="2"/>
      <c r="I28" s="2"/>
      <c r="J28" s="2">
        <v>2416</v>
      </c>
      <c r="K28" s="2">
        <v>2372</v>
      </c>
      <c r="L28" s="2"/>
    </row>
    <row r="29" spans="1:12" ht="27.75" customHeight="1">
      <c r="A29" s="2" t="s">
        <v>67</v>
      </c>
      <c r="B29" s="2">
        <v>12</v>
      </c>
      <c r="C29" s="2">
        <v>12</v>
      </c>
      <c r="D29" s="2" t="s">
        <v>39</v>
      </c>
      <c r="E29" s="2"/>
      <c r="F29" s="2"/>
      <c r="G29" s="2"/>
      <c r="H29" s="2"/>
      <c r="I29" s="2"/>
      <c r="J29" s="2">
        <v>2166</v>
      </c>
      <c r="K29" s="2">
        <v>6192</v>
      </c>
      <c r="L29" s="2"/>
    </row>
    <row r="30" spans="1:12" ht="27.75" customHeight="1">
      <c r="A30" s="2" t="s">
        <v>67</v>
      </c>
      <c r="B30" s="2">
        <v>31</v>
      </c>
      <c r="C30" s="2">
        <v>31</v>
      </c>
      <c r="D30" s="2" t="s">
        <v>57</v>
      </c>
      <c r="E30" s="2"/>
      <c r="F30" s="2"/>
      <c r="G30" s="2"/>
      <c r="H30" s="2"/>
      <c r="I30" s="2"/>
      <c r="J30" s="2">
        <v>2064</v>
      </c>
      <c r="K30" s="2">
        <v>4470</v>
      </c>
      <c r="L30" s="2"/>
    </row>
    <row r="31" spans="1:12" ht="27.75" customHeight="1">
      <c r="A31" s="2" t="s">
        <v>67</v>
      </c>
      <c r="B31" s="2">
        <v>15</v>
      </c>
      <c r="C31" s="2">
        <v>15</v>
      </c>
      <c r="D31" s="2" t="s">
        <v>41</v>
      </c>
      <c r="E31" s="2"/>
      <c r="F31" s="2"/>
      <c r="G31" s="2"/>
      <c r="H31" s="2"/>
      <c r="I31" s="2"/>
      <c r="J31" s="2">
        <v>2040</v>
      </c>
      <c r="K31" s="2">
        <v>3516</v>
      </c>
      <c r="L31" s="2"/>
    </row>
    <row r="32" spans="1:12" ht="27.75" customHeight="1">
      <c r="A32" s="2" t="s">
        <v>67</v>
      </c>
      <c r="B32" s="2">
        <v>2</v>
      </c>
      <c r="C32" s="2">
        <v>2</v>
      </c>
      <c r="D32" s="2" t="s">
        <v>29</v>
      </c>
      <c r="E32" s="2"/>
      <c r="F32" s="2"/>
      <c r="G32" s="2"/>
      <c r="H32" s="2"/>
      <c r="I32" s="2"/>
      <c r="J32" s="2">
        <v>2020</v>
      </c>
      <c r="K32" s="2">
        <v>4312</v>
      </c>
      <c r="L32" s="2"/>
    </row>
    <row r="33" spans="1:12" ht="27.75" customHeight="1">
      <c r="A33" s="2" t="s">
        <v>67</v>
      </c>
      <c r="B33" s="2">
        <v>16</v>
      </c>
      <c r="C33" s="2">
        <v>16</v>
      </c>
      <c r="D33" s="2" t="s">
        <v>42</v>
      </c>
      <c r="E33" s="2"/>
      <c r="F33" s="2"/>
      <c r="G33" s="2"/>
      <c r="H33" s="2"/>
      <c r="I33" s="2"/>
      <c r="J33" s="2">
        <v>1812</v>
      </c>
      <c r="K33" s="2">
        <v>4610</v>
      </c>
      <c r="L33" s="2"/>
    </row>
    <row r="34" spans="1:12" ht="27.75" customHeight="1">
      <c r="A34" s="2" t="s">
        <v>67</v>
      </c>
      <c r="B34" s="2">
        <v>32</v>
      </c>
      <c r="C34" s="2">
        <v>32</v>
      </c>
      <c r="D34" s="2" t="s">
        <v>58</v>
      </c>
      <c r="E34" s="2"/>
      <c r="F34" s="2"/>
      <c r="G34" s="2"/>
      <c r="H34" s="2"/>
      <c r="I34" s="2"/>
      <c r="J34" s="2">
        <v>1472</v>
      </c>
      <c r="K34" s="2">
        <v>3556</v>
      </c>
      <c r="L34" s="2"/>
    </row>
    <row r="35" spans="1:12" ht="27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 ht="27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2" ht="27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2" ht="27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2" ht="27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2" ht="27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 ht="27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2" ht="27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2" ht="27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2" ht="27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2" ht="27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2" ht="27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2" ht="27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2" ht="27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27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27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27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27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27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27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27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27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7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7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7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27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27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27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27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27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27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27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27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27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27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27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27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7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27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27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27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27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27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7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27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27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7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7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27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7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27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27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27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7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27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27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27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27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27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27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27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27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27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27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27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27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27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27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27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27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27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27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27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27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27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27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27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27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27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27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27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27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27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27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27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27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27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27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27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27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27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27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27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27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27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27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27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27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27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27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27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27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27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27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27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27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27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27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27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27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27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27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27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27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27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27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27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27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27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27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27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27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27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27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27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27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27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27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27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27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27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27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27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27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27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27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27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27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27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27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27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27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27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27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27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27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27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27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27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27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27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27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27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27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27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27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27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27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27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27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27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27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27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27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27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27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27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27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27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27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27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27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27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27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27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27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27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27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27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27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27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27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27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27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27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27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27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27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27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27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27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27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27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27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27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27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27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27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27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27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27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27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27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27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27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27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27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27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27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27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27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27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27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27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27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27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27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27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27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27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27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27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27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27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27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27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27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27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27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27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27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27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27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27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27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27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27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27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27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27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27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27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27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27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27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27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27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27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27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27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27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27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27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27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27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27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27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27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27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27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27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27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27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27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27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27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27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27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27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27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27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27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27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27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27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27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27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27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27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27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27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27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27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27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27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27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27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27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27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27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27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27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27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27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27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27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27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27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27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27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27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27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27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27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27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27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27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27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27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27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27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27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27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27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27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27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27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27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27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27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27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27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27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27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27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27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27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27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27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27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27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27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27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27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27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27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27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27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27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27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27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27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27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27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27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27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27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27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27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27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27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27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27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27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27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27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27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27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27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27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27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27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27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27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27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27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27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27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27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27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27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27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27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27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27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27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27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27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27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27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27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27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27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27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27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27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27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27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27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27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27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27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27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27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27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27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27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27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27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27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27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27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27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27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27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27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27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27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27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27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27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27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27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27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27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27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27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27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27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27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27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27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27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27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27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27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27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27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27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27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27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27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27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27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27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27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27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27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27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27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27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27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27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27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27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27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27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27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27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27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27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27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27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27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27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27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27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27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27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27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27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27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27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27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27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27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27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27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27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27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27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27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27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27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27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27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27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27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27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27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27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27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27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27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27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27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27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27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27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27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27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27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27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27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27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27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27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27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27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27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27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27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27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27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27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27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27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27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27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27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27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27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27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27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27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27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27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27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27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27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27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27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27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27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27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27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27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27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27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27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27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27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27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27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27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27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27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27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27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27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27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27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27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27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27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27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27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27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27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27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27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27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27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27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27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27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27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27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27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27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27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27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27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27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27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27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27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27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27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27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27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27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27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27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27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27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27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27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27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27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27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27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27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27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27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27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27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27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27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27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27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27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27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27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27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27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27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27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27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27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27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27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27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27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27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27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27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27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27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27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27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27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27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27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27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27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27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27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27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27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27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27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27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27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27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27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27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27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27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27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27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27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27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27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27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27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27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27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27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27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27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27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27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27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27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27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27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27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27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27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27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27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27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27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27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27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27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27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27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27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27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27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27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27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27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27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27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27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27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27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27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27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27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27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27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27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27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27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27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27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27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27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27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27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27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27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27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27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27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27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27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27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27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27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27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27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27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27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27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27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27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27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27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27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27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27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27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27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27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27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27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27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27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27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27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27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27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27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27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27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27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27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27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27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27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27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27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27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27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27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27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27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27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27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27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27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27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27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27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27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27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27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27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27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27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27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27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27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27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27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27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27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27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27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27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27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27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27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27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27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27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27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27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27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27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</sheetData>
  <sortState ref="A3:L34">
    <sortCondition descending="1" ref="J3:J34"/>
  </sortState>
  <mergeCells count="1">
    <mergeCell ref="A1:L1"/>
  </mergeCells>
  <conditionalFormatting sqref="J3:J3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3:K34">
    <cfRule type="top10" dxfId="0" priority="1" rank="6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S15"/>
  <sheetViews>
    <sheetView topLeftCell="A10" workbookViewId="0">
      <selection activeCell="U10" sqref="U10"/>
    </sheetView>
  </sheetViews>
  <sheetFormatPr defaultRowHeight="15"/>
  <cols>
    <col min="1" max="1" width="4.28515625" style="10" customWidth="1"/>
    <col min="2" max="17" width="6.42578125" style="10" customWidth="1"/>
    <col min="18" max="18" width="4.85546875" style="10" customWidth="1"/>
    <col min="19" max="19" width="5" style="10" customWidth="1"/>
    <col min="20" max="16384" width="9.140625" style="10"/>
  </cols>
  <sheetData>
    <row r="3" spans="1:19" ht="26.25" customHeight="1">
      <c r="A3" s="105" t="s">
        <v>117</v>
      </c>
      <c r="B3" s="105"/>
      <c r="C3" s="105"/>
      <c r="D3" s="105"/>
      <c r="E3" s="105"/>
      <c r="F3" s="105"/>
      <c r="G3" s="105" t="s">
        <v>118</v>
      </c>
      <c r="H3" s="105"/>
      <c r="I3" s="105"/>
      <c r="J3" s="105"/>
      <c r="K3" s="105"/>
      <c r="L3" s="105" t="s">
        <v>119</v>
      </c>
      <c r="M3" s="105"/>
      <c r="N3" s="105"/>
      <c r="O3" s="105"/>
      <c r="P3" s="105"/>
      <c r="Q3" s="105"/>
      <c r="R3" s="105"/>
      <c r="S3" s="105"/>
    </row>
    <row r="4" spans="1:19" ht="18.75" customHeight="1">
      <c r="A4" s="106" t="s">
        <v>120</v>
      </c>
      <c r="B4" s="8">
        <v>16</v>
      </c>
      <c r="C4" s="8">
        <v>15</v>
      </c>
      <c r="D4" s="8">
        <v>14</v>
      </c>
      <c r="E4" s="8">
        <v>13</v>
      </c>
      <c r="F4" s="8">
        <v>12</v>
      </c>
      <c r="G4" s="8">
        <v>11</v>
      </c>
      <c r="H4" s="8">
        <v>10</v>
      </c>
      <c r="I4" s="8">
        <v>9</v>
      </c>
      <c r="J4" s="8">
        <v>8</v>
      </c>
      <c r="K4" s="8">
        <v>7</v>
      </c>
      <c r="L4" s="8">
        <v>6</v>
      </c>
      <c r="M4" s="8">
        <v>5</v>
      </c>
      <c r="N4" s="8">
        <v>4</v>
      </c>
      <c r="O4" s="8">
        <v>3</v>
      </c>
      <c r="P4" s="8">
        <v>2</v>
      </c>
      <c r="Q4" s="8">
        <v>1</v>
      </c>
      <c r="R4" s="107"/>
      <c r="S4" s="106" t="s">
        <v>121</v>
      </c>
    </row>
    <row r="5" spans="1:19" ht="15" customHeight="1">
      <c r="A5" s="106"/>
      <c r="B5" s="5" t="s">
        <v>122</v>
      </c>
      <c r="C5" s="5" t="s">
        <v>123</v>
      </c>
      <c r="D5" s="5" t="s">
        <v>124</v>
      </c>
      <c r="E5" s="5" t="s">
        <v>125</v>
      </c>
      <c r="F5" s="5" t="s">
        <v>126</v>
      </c>
      <c r="G5" s="5" t="s">
        <v>127</v>
      </c>
      <c r="H5" s="5" t="s">
        <v>128</v>
      </c>
      <c r="I5" s="5" t="s">
        <v>129</v>
      </c>
      <c r="J5" s="5" t="s">
        <v>130</v>
      </c>
      <c r="K5" s="5" t="s">
        <v>131</v>
      </c>
      <c r="L5" s="5" t="s">
        <v>132</v>
      </c>
      <c r="M5" s="5" t="s">
        <v>133</v>
      </c>
      <c r="N5" s="5" t="s">
        <v>134</v>
      </c>
      <c r="O5" s="5" t="s">
        <v>135</v>
      </c>
      <c r="P5" s="5" t="s">
        <v>136</v>
      </c>
      <c r="Q5" s="5" t="s">
        <v>137</v>
      </c>
      <c r="R5" s="107"/>
      <c r="S5" s="106"/>
    </row>
    <row r="6" spans="1:19" ht="47.25" customHeight="1">
      <c r="A6" s="106"/>
      <c r="B6" s="50">
        <v>1.544</v>
      </c>
      <c r="C6" s="50">
        <v>0.61399999999999999</v>
      </c>
      <c r="D6" s="50">
        <v>0.96599999999999997</v>
      </c>
      <c r="E6" s="50">
        <v>1.036</v>
      </c>
      <c r="F6" s="50">
        <v>3.3119999999999998</v>
      </c>
      <c r="G6" s="50">
        <v>1.68</v>
      </c>
      <c r="H6" s="50">
        <v>3.44</v>
      </c>
      <c r="I6" s="50">
        <v>6.5220000000000002</v>
      </c>
      <c r="J6" s="50">
        <v>1.9019999999999999</v>
      </c>
      <c r="K6" s="50">
        <v>7.28</v>
      </c>
      <c r="L6" s="50">
        <v>3.7440000000000002</v>
      </c>
      <c r="M6" s="50">
        <v>5.1820000000000004</v>
      </c>
      <c r="N6" s="50">
        <v>3.4689999999999999</v>
      </c>
      <c r="O6" s="50">
        <v>7.798</v>
      </c>
      <c r="P6" s="50">
        <v>5.6029999999999998</v>
      </c>
      <c r="Q6" s="50">
        <v>4.3940000000000001</v>
      </c>
      <c r="R6" s="5">
        <v>1</v>
      </c>
      <c r="S6" s="106"/>
    </row>
    <row r="7" spans="1:19">
      <c r="A7" s="106"/>
      <c r="B7" s="5" t="s">
        <v>138</v>
      </c>
      <c r="C7" s="5" t="s">
        <v>139</v>
      </c>
      <c r="D7" s="5" t="s">
        <v>140</v>
      </c>
      <c r="E7" s="5" t="s">
        <v>141</v>
      </c>
      <c r="F7" s="5" t="s">
        <v>142</v>
      </c>
      <c r="G7" s="5" t="s">
        <v>143</v>
      </c>
      <c r="H7" s="5" t="s">
        <v>144</v>
      </c>
      <c r="I7" s="5" t="s">
        <v>145</v>
      </c>
      <c r="J7" s="5" t="s">
        <v>146</v>
      </c>
      <c r="K7" s="5" t="s">
        <v>147</v>
      </c>
      <c r="L7" s="5" t="s">
        <v>148</v>
      </c>
      <c r="M7" s="5" t="s">
        <v>149</v>
      </c>
      <c r="N7" s="5" t="s">
        <v>150</v>
      </c>
      <c r="O7" s="5" t="s">
        <v>151</v>
      </c>
      <c r="P7" s="5" t="s">
        <v>152</v>
      </c>
      <c r="Q7" s="5" t="s">
        <v>153</v>
      </c>
      <c r="R7" s="5"/>
      <c r="S7" s="106"/>
    </row>
    <row r="8" spans="1:19" ht="47.25" customHeight="1">
      <c r="A8" s="106"/>
      <c r="B8" s="8">
        <v>2.782</v>
      </c>
      <c r="C8" s="8">
        <v>3.3439999999999999</v>
      </c>
      <c r="D8" s="8">
        <v>1.3180000000000001</v>
      </c>
      <c r="E8" s="8">
        <v>2.456</v>
      </c>
      <c r="F8" s="8">
        <v>1.6279999999999999</v>
      </c>
      <c r="G8" s="8">
        <v>4.8380000000000001</v>
      </c>
      <c r="H8" s="8">
        <v>3.8140000000000001</v>
      </c>
      <c r="I8" s="8">
        <v>1.48</v>
      </c>
      <c r="J8" s="8">
        <v>3.05</v>
      </c>
      <c r="K8" s="8">
        <v>4.5640000000000001</v>
      </c>
      <c r="L8" s="8">
        <v>2.4300000000000002</v>
      </c>
      <c r="M8" s="8">
        <v>1.6359999999999999</v>
      </c>
      <c r="N8" s="8">
        <v>4.5039999999999996</v>
      </c>
      <c r="O8" s="8">
        <v>4.444</v>
      </c>
      <c r="P8" s="8">
        <v>7.67</v>
      </c>
      <c r="Q8" s="8">
        <v>8.0540000000000003</v>
      </c>
      <c r="R8" s="5">
        <v>2</v>
      </c>
      <c r="S8" s="106"/>
    </row>
    <row r="9" spans="1:19">
      <c r="A9" s="106"/>
      <c r="B9" s="5" t="s">
        <v>154</v>
      </c>
      <c r="C9" s="5" t="s">
        <v>155</v>
      </c>
      <c r="D9" s="5" t="s">
        <v>156</v>
      </c>
      <c r="E9" s="5" t="s">
        <v>157</v>
      </c>
      <c r="F9" s="5" t="s">
        <v>158</v>
      </c>
      <c r="G9" s="5" t="s">
        <v>159</v>
      </c>
      <c r="H9" s="5" t="s">
        <v>160</v>
      </c>
      <c r="I9" s="5" t="s">
        <v>161</v>
      </c>
      <c r="J9" s="5" t="s">
        <v>162</v>
      </c>
      <c r="K9" s="5" t="s">
        <v>163</v>
      </c>
      <c r="L9" s="5" t="s">
        <v>164</v>
      </c>
      <c r="M9" s="5" t="s">
        <v>165</v>
      </c>
      <c r="N9" s="5" t="s">
        <v>166</v>
      </c>
      <c r="O9" s="5" t="s">
        <v>167</v>
      </c>
      <c r="P9" s="5" t="s">
        <v>168</v>
      </c>
      <c r="Q9" s="5" t="s">
        <v>169</v>
      </c>
      <c r="R9" s="5"/>
      <c r="S9" s="106"/>
    </row>
    <row r="10" spans="1:19" ht="47.25" customHeight="1">
      <c r="A10" s="106"/>
      <c r="B10" s="8">
        <v>2.6920000000000002</v>
      </c>
      <c r="C10" s="8">
        <v>4.1479999999999997</v>
      </c>
      <c r="D10" s="8">
        <v>5.4260000000000002</v>
      </c>
      <c r="E10" s="8">
        <v>3.49</v>
      </c>
      <c r="F10" s="8">
        <v>3.754</v>
      </c>
      <c r="G10" s="8">
        <v>5.0640000000000001</v>
      </c>
      <c r="H10" s="8">
        <v>5.6219999999999999</v>
      </c>
      <c r="I10" s="8">
        <v>5.3220000000000001</v>
      </c>
      <c r="J10" s="8">
        <v>5.0960000000000001</v>
      </c>
      <c r="K10" s="8">
        <v>3.1480000000000001</v>
      </c>
      <c r="L10" s="8">
        <v>3.3479999999999999</v>
      </c>
      <c r="M10" s="8">
        <v>6.1719999999999997</v>
      </c>
      <c r="N10" s="8">
        <v>6.3959999999999999</v>
      </c>
      <c r="O10" s="8">
        <v>3.2959999999999998</v>
      </c>
      <c r="P10" s="8">
        <v>3.5219999999999998</v>
      </c>
      <c r="Q10" s="8">
        <v>3.4260000000000002</v>
      </c>
      <c r="R10" s="5">
        <v>3</v>
      </c>
      <c r="S10" s="106"/>
    </row>
    <row r="11" spans="1:19">
      <c r="A11" s="106"/>
      <c r="B11" s="5" t="s">
        <v>122</v>
      </c>
      <c r="C11" s="5" t="s">
        <v>123</v>
      </c>
      <c r="D11" s="5" t="s">
        <v>124</v>
      </c>
      <c r="E11" s="5" t="s">
        <v>125</v>
      </c>
      <c r="F11" s="5" t="s">
        <v>126</v>
      </c>
      <c r="G11" s="5" t="s">
        <v>127</v>
      </c>
      <c r="H11" s="5" t="s">
        <v>128</v>
      </c>
      <c r="I11" s="5" t="s">
        <v>129</v>
      </c>
      <c r="J11" s="5" t="s">
        <v>130</v>
      </c>
      <c r="K11" s="5" t="s">
        <v>131</v>
      </c>
      <c r="L11" s="5" t="s">
        <v>132</v>
      </c>
      <c r="M11" s="5" t="s">
        <v>133</v>
      </c>
      <c r="N11" s="5" t="s">
        <v>134</v>
      </c>
      <c r="O11" s="5" t="s">
        <v>135</v>
      </c>
      <c r="P11" s="5" t="s">
        <v>136</v>
      </c>
      <c r="Q11" s="5" t="s">
        <v>137</v>
      </c>
      <c r="R11" s="5"/>
      <c r="S11" s="106"/>
    </row>
    <row r="12" spans="1:19" ht="47.25" customHeight="1">
      <c r="A12" s="106"/>
      <c r="B12" s="50">
        <v>4.6100000000000003</v>
      </c>
      <c r="C12" s="50">
        <v>3.516</v>
      </c>
      <c r="D12" s="50">
        <v>6.492</v>
      </c>
      <c r="E12" s="50">
        <v>4.49</v>
      </c>
      <c r="F12" s="50">
        <v>6.1920000000000002</v>
      </c>
      <c r="G12" s="50">
        <v>2.8159999999999998</v>
      </c>
      <c r="H12" s="50">
        <v>7.1920000000000002</v>
      </c>
      <c r="I12" s="50">
        <v>4.54</v>
      </c>
      <c r="J12" s="50">
        <v>3.5659999999999998</v>
      </c>
      <c r="K12" s="50">
        <v>4.5259999999999998</v>
      </c>
      <c r="L12" s="50">
        <v>2.3719999999999999</v>
      </c>
      <c r="M12" s="50">
        <v>4.2309999999999999</v>
      </c>
      <c r="N12" s="50">
        <v>3.2240000000000002</v>
      </c>
      <c r="O12" s="50">
        <v>4.16</v>
      </c>
      <c r="P12" s="50">
        <v>4.3120000000000003</v>
      </c>
      <c r="Q12" s="50">
        <v>3.38</v>
      </c>
      <c r="R12" s="5">
        <v>4</v>
      </c>
      <c r="S12" s="106"/>
    </row>
    <row r="13" spans="1:19">
      <c r="A13" s="106"/>
      <c r="B13" s="51" t="s">
        <v>138</v>
      </c>
      <c r="C13" s="51" t="s">
        <v>139</v>
      </c>
      <c r="D13" s="51" t="s">
        <v>140</v>
      </c>
      <c r="E13" s="51" t="s">
        <v>141</v>
      </c>
      <c r="F13" s="51" t="s">
        <v>142</v>
      </c>
      <c r="G13" s="51" t="s">
        <v>143</v>
      </c>
      <c r="H13" s="51" t="s">
        <v>144</v>
      </c>
      <c r="I13" s="51" t="s">
        <v>145</v>
      </c>
      <c r="J13" s="51" t="s">
        <v>146</v>
      </c>
      <c r="K13" s="51" t="s">
        <v>147</v>
      </c>
      <c r="L13" s="51" t="s">
        <v>148</v>
      </c>
      <c r="M13" s="51" t="s">
        <v>149</v>
      </c>
      <c r="N13" s="51" t="s">
        <v>150</v>
      </c>
      <c r="O13" s="51" t="s">
        <v>151</v>
      </c>
      <c r="P13" s="51" t="s">
        <v>152</v>
      </c>
      <c r="Q13" s="51" t="s">
        <v>153</v>
      </c>
      <c r="R13" s="5"/>
      <c r="S13" s="106"/>
    </row>
    <row r="14" spans="1:19" ht="47.25" customHeight="1">
      <c r="A14" s="106"/>
      <c r="B14" s="50">
        <v>3.556</v>
      </c>
      <c r="C14" s="50">
        <v>4.43</v>
      </c>
      <c r="D14" s="50">
        <v>3.14</v>
      </c>
      <c r="E14" s="50">
        <v>2.1280000000000001</v>
      </c>
      <c r="F14" s="50">
        <v>6.8230000000000004</v>
      </c>
      <c r="G14" s="50">
        <v>3.423</v>
      </c>
      <c r="H14" s="50">
        <v>2.6070000000000002</v>
      </c>
      <c r="I14" s="50">
        <v>2.3279999999999998</v>
      </c>
      <c r="J14" s="50">
        <v>3.9340000000000002</v>
      </c>
      <c r="K14" s="50">
        <v>4.282</v>
      </c>
      <c r="L14" s="50">
        <v>5.98</v>
      </c>
      <c r="M14" s="50">
        <v>3.7719999999999998</v>
      </c>
      <c r="N14" s="50">
        <v>2.92</v>
      </c>
      <c r="O14" s="50">
        <v>4.3319999999999999</v>
      </c>
      <c r="P14" s="50">
        <v>2.5099999999999998</v>
      </c>
      <c r="Q14" s="50">
        <v>3.8719999999999999</v>
      </c>
      <c r="R14" s="5">
        <v>5</v>
      </c>
      <c r="S14" s="106"/>
    </row>
    <row r="15" spans="1:19">
      <c r="A15" s="105" t="s">
        <v>121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</sheetData>
  <mergeCells count="7">
    <mergeCell ref="A15:S15"/>
    <mergeCell ref="A3:F3"/>
    <mergeCell ref="G3:K3"/>
    <mergeCell ref="L3:S3"/>
    <mergeCell ref="A4:A14"/>
    <mergeCell ref="R4:R5"/>
    <mergeCell ref="S4:S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2"/>
  <sheetViews>
    <sheetView zoomScale="60" zoomScaleNormal="60" workbookViewId="0">
      <selection activeCell="J327" sqref="J327"/>
    </sheetView>
  </sheetViews>
  <sheetFormatPr defaultRowHeight="15"/>
  <cols>
    <col min="1" max="1" width="14.28515625" bestFit="1" customWidth="1"/>
    <col min="2" max="2" width="15.42578125" customWidth="1"/>
    <col min="3" max="3" width="14.42578125" customWidth="1"/>
    <col min="4" max="5" width="11" customWidth="1"/>
    <col min="6" max="6" width="15" customWidth="1"/>
    <col min="7" max="7" width="11" customWidth="1"/>
    <col min="8" max="8" width="12.7109375" customWidth="1"/>
    <col min="9" max="9" width="12.85546875" customWidth="1"/>
    <col min="10" max="10" width="13.42578125" customWidth="1"/>
    <col min="15" max="15" width="15.28515625" customWidth="1"/>
    <col min="16" max="16" width="9.28515625" bestFit="1" customWidth="1"/>
    <col min="18" max="18" width="12.7109375" customWidth="1"/>
    <col min="258" max="258" width="15.42578125" customWidth="1"/>
    <col min="259" max="259" width="14.42578125" customWidth="1"/>
    <col min="260" max="261" width="11" customWidth="1"/>
    <col min="262" max="262" width="15" customWidth="1"/>
    <col min="263" max="263" width="11" customWidth="1"/>
    <col min="264" max="264" width="12.7109375" customWidth="1"/>
    <col min="265" max="265" width="12.85546875" customWidth="1"/>
    <col min="266" max="266" width="13.42578125" customWidth="1"/>
    <col min="271" max="271" width="15.28515625" customWidth="1"/>
    <col min="272" max="272" width="9.28515625" bestFit="1" customWidth="1"/>
    <col min="274" max="274" width="12.7109375" customWidth="1"/>
    <col min="514" max="514" width="15.42578125" customWidth="1"/>
    <col min="515" max="515" width="14.42578125" customWidth="1"/>
    <col min="516" max="517" width="11" customWidth="1"/>
    <col min="518" max="518" width="15" customWidth="1"/>
    <col min="519" max="519" width="11" customWidth="1"/>
    <col min="520" max="520" width="12.7109375" customWidth="1"/>
    <col min="521" max="521" width="12.85546875" customWidth="1"/>
    <col min="522" max="522" width="13.42578125" customWidth="1"/>
    <col min="527" max="527" width="15.28515625" customWidth="1"/>
    <col min="528" max="528" width="9.28515625" bestFit="1" customWidth="1"/>
    <col min="530" max="530" width="12.7109375" customWidth="1"/>
    <col min="770" max="770" width="15.42578125" customWidth="1"/>
    <col min="771" max="771" width="14.42578125" customWidth="1"/>
    <col min="772" max="773" width="11" customWidth="1"/>
    <col min="774" max="774" width="15" customWidth="1"/>
    <col min="775" max="775" width="11" customWidth="1"/>
    <col min="776" max="776" width="12.7109375" customWidth="1"/>
    <col min="777" max="777" width="12.85546875" customWidth="1"/>
    <col min="778" max="778" width="13.42578125" customWidth="1"/>
    <col min="783" max="783" width="15.28515625" customWidth="1"/>
    <col min="784" max="784" width="9.28515625" bestFit="1" customWidth="1"/>
    <col min="786" max="786" width="12.7109375" customWidth="1"/>
    <col min="1026" max="1026" width="15.42578125" customWidth="1"/>
    <col min="1027" max="1027" width="14.42578125" customWidth="1"/>
    <col min="1028" max="1029" width="11" customWidth="1"/>
    <col min="1030" max="1030" width="15" customWidth="1"/>
    <col min="1031" max="1031" width="11" customWidth="1"/>
    <col min="1032" max="1032" width="12.7109375" customWidth="1"/>
    <col min="1033" max="1033" width="12.85546875" customWidth="1"/>
    <col min="1034" max="1034" width="13.42578125" customWidth="1"/>
    <col min="1039" max="1039" width="15.28515625" customWidth="1"/>
    <col min="1040" max="1040" width="9.28515625" bestFit="1" customWidth="1"/>
    <col min="1042" max="1042" width="12.7109375" customWidth="1"/>
    <col min="1282" max="1282" width="15.42578125" customWidth="1"/>
    <col min="1283" max="1283" width="14.42578125" customWidth="1"/>
    <col min="1284" max="1285" width="11" customWidth="1"/>
    <col min="1286" max="1286" width="15" customWidth="1"/>
    <col min="1287" max="1287" width="11" customWidth="1"/>
    <col min="1288" max="1288" width="12.7109375" customWidth="1"/>
    <col min="1289" max="1289" width="12.85546875" customWidth="1"/>
    <col min="1290" max="1290" width="13.42578125" customWidth="1"/>
    <col min="1295" max="1295" width="15.28515625" customWidth="1"/>
    <col min="1296" max="1296" width="9.28515625" bestFit="1" customWidth="1"/>
    <col min="1298" max="1298" width="12.7109375" customWidth="1"/>
    <col min="1538" max="1538" width="15.42578125" customWidth="1"/>
    <col min="1539" max="1539" width="14.42578125" customWidth="1"/>
    <col min="1540" max="1541" width="11" customWidth="1"/>
    <col min="1542" max="1542" width="15" customWidth="1"/>
    <col min="1543" max="1543" width="11" customWidth="1"/>
    <col min="1544" max="1544" width="12.7109375" customWidth="1"/>
    <col min="1545" max="1545" width="12.85546875" customWidth="1"/>
    <col min="1546" max="1546" width="13.42578125" customWidth="1"/>
    <col min="1551" max="1551" width="15.28515625" customWidth="1"/>
    <col min="1552" max="1552" width="9.28515625" bestFit="1" customWidth="1"/>
    <col min="1554" max="1554" width="12.7109375" customWidth="1"/>
    <col min="1794" max="1794" width="15.42578125" customWidth="1"/>
    <col min="1795" max="1795" width="14.42578125" customWidth="1"/>
    <col min="1796" max="1797" width="11" customWidth="1"/>
    <col min="1798" max="1798" width="15" customWidth="1"/>
    <col min="1799" max="1799" width="11" customWidth="1"/>
    <col min="1800" max="1800" width="12.7109375" customWidth="1"/>
    <col min="1801" max="1801" width="12.85546875" customWidth="1"/>
    <col min="1802" max="1802" width="13.42578125" customWidth="1"/>
    <col min="1807" max="1807" width="15.28515625" customWidth="1"/>
    <col min="1808" max="1808" width="9.28515625" bestFit="1" customWidth="1"/>
    <col min="1810" max="1810" width="12.7109375" customWidth="1"/>
    <col min="2050" max="2050" width="15.42578125" customWidth="1"/>
    <col min="2051" max="2051" width="14.42578125" customWidth="1"/>
    <col min="2052" max="2053" width="11" customWidth="1"/>
    <col min="2054" max="2054" width="15" customWidth="1"/>
    <col min="2055" max="2055" width="11" customWidth="1"/>
    <col min="2056" max="2056" width="12.7109375" customWidth="1"/>
    <col min="2057" max="2057" width="12.85546875" customWidth="1"/>
    <col min="2058" max="2058" width="13.42578125" customWidth="1"/>
    <col min="2063" max="2063" width="15.28515625" customWidth="1"/>
    <col min="2064" max="2064" width="9.28515625" bestFit="1" customWidth="1"/>
    <col min="2066" max="2066" width="12.7109375" customWidth="1"/>
    <col min="2306" max="2306" width="15.42578125" customWidth="1"/>
    <col min="2307" max="2307" width="14.42578125" customWidth="1"/>
    <col min="2308" max="2309" width="11" customWidth="1"/>
    <col min="2310" max="2310" width="15" customWidth="1"/>
    <col min="2311" max="2311" width="11" customWidth="1"/>
    <col min="2312" max="2312" width="12.7109375" customWidth="1"/>
    <col min="2313" max="2313" width="12.85546875" customWidth="1"/>
    <col min="2314" max="2314" width="13.42578125" customWidth="1"/>
    <col min="2319" max="2319" width="15.28515625" customWidth="1"/>
    <col min="2320" max="2320" width="9.28515625" bestFit="1" customWidth="1"/>
    <col min="2322" max="2322" width="12.7109375" customWidth="1"/>
    <col min="2562" max="2562" width="15.42578125" customWidth="1"/>
    <col min="2563" max="2563" width="14.42578125" customWidth="1"/>
    <col min="2564" max="2565" width="11" customWidth="1"/>
    <col min="2566" max="2566" width="15" customWidth="1"/>
    <col min="2567" max="2567" width="11" customWidth="1"/>
    <col min="2568" max="2568" width="12.7109375" customWidth="1"/>
    <col min="2569" max="2569" width="12.85546875" customWidth="1"/>
    <col min="2570" max="2570" width="13.42578125" customWidth="1"/>
    <col min="2575" max="2575" width="15.28515625" customWidth="1"/>
    <col min="2576" max="2576" width="9.28515625" bestFit="1" customWidth="1"/>
    <col min="2578" max="2578" width="12.7109375" customWidth="1"/>
    <col min="2818" max="2818" width="15.42578125" customWidth="1"/>
    <col min="2819" max="2819" width="14.42578125" customWidth="1"/>
    <col min="2820" max="2821" width="11" customWidth="1"/>
    <col min="2822" max="2822" width="15" customWidth="1"/>
    <col min="2823" max="2823" width="11" customWidth="1"/>
    <col min="2824" max="2824" width="12.7109375" customWidth="1"/>
    <col min="2825" max="2825" width="12.85546875" customWidth="1"/>
    <col min="2826" max="2826" width="13.42578125" customWidth="1"/>
    <col min="2831" max="2831" width="15.28515625" customWidth="1"/>
    <col min="2832" max="2832" width="9.28515625" bestFit="1" customWidth="1"/>
    <col min="2834" max="2834" width="12.7109375" customWidth="1"/>
    <col min="3074" max="3074" width="15.42578125" customWidth="1"/>
    <col min="3075" max="3075" width="14.42578125" customWidth="1"/>
    <col min="3076" max="3077" width="11" customWidth="1"/>
    <col min="3078" max="3078" width="15" customWidth="1"/>
    <col min="3079" max="3079" width="11" customWidth="1"/>
    <col min="3080" max="3080" width="12.7109375" customWidth="1"/>
    <col min="3081" max="3081" width="12.85546875" customWidth="1"/>
    <col min="3082" max="3082" width="13.42578125" customWidth="1"/>
    <col min="3087" max="3087" width="15.28515625" customWidth="1"/>
    <col min="3088" max="3088" width="9.28515625" bestFit="1" customWidth="1"/>
    <col min="3090" max="3090" width="12.7109375" customWidth="1"/>
    <col min="3330" max="3330" width="15.42578125" customWidth="1"/>
    <col min="3331" max="3331" width="14.42578125" customWidth="1"/>
    <col min="3332" max="3333" width="11" customWidth="1"/>
    <col min="3334" max="3334" width="15" customWidth="1"/>
    <col min="3335" max="3335" width="11" customWidth="1"/>
    <col min="3336" max="3336" width="12.7109375" customWidth="1"/>
    <col min="3337" max="3337" width="12.85546875" customWidth="1"/>
    <col min="3338" max="3338" width="13.42578125" customWidth="1"/>
    <col min="3343" max="3343" width="15.28515625" customWidth="1"/>
    <col min="3344" max="3344" width="9.28515625" bestFit="1" customWidth="1"/>
    <col min="3346" max="3346" width="12.7109375" customWidth="1"/>
    <col min="3586" max="3586" width="15.42578125" customWidth="1"/>
    <col min="3587" max="3587" width="14.42578125" customWidth="1"/>
    <col min="3588" max="3589" width="11" customWidth="1"/>
    <col min="3590" max="3590" width="15" customWidth="1"/>
    <col min="3591" max="3591" width="11" customWidth="1"/>
    <col min="3592" max="3592" width="12.7109375" customWidth="1"/>
    <col min="3593" max="3593" width="12.85546875" customWidth="1"/>
    <col min="3594" max="3594" width="13.42578125" customWidth="1"/>
    <col min="3599" max="3599" width="15.28515625" customWidth="1"/>
    <col min="3600" max="3600" width="9.28515625" bestFit="1" customWidth="1"/>
    <col min="3602" max="3602" width="12.7109375" customWidth="1"/>
    <col min="3842" max="3842" width="15.42578125" customWidth="1"/>
    <col min="3843" max="3843" width="14.42578125" customWidth="1"/>
    <col min="3844" max="3845" width="11" customWidth="1"/>
    <col min="3846" max="3846" width="15" customWidth="1"/>
    <col min="3847" max="3847" width="11" customWidth="1"/>
    <col min="3848" max="3848" width="12.7109375" customWidth="1"/>
    <col min="3849" max="3849" width="12.85546875" customWidth="1"/>
    <col min="3850" max="3850" width="13.42578125" customWidth="1"/>
    <col min="3855" max="3855" width="15.28515625" customWidth="1"/>
    <col min="3856" max="3856" width="9.28515625" bestFit="1" customWidth="1"/>
    <col min="3858" max="3858" width="12.7109375" customWidth="1"/>
    <col min="4098" max="4098" width="15.42578125" customWidth="1"/>
    <col min="4099" max="4099" width="14.42578125" customWidth="1"/>
    <col min="4100" max="4101" width="11" customWidth="1"/>
    <col min="4102" max="4102" width="15" customWidth="1"/>
    <col min="4103" max="4103" width="11" customWidth="1"/>
    <col min="4104" max="4104" width="12.7109375" customWidth="1"/>
    <col min="4105" max="4105" width="12.85546875" customWidth="1"/>
    <col min="4106" max="4106" width="13.42578125" customWidth="1"/>
    <col min="4111" max="4111" width="15.28515625" customWidth="1"/>
    <col min="4112" max="4112" width="9.28515625" bestFit="1" customWidth="1"/>
    <col min="4114" max="4114" width="12.7109375" customWidth="1"/>
    <col min="4354" max="4354" width="15.42578125" customWidth="1"/>
    <col min="4355" max="4355" width="14.42578125" customWidth="1"/>
    <col min="4356" max="4357" width="11" customWidth="1"/>
    <col min="4358" max="4358" width="15" customWidth="1"/>
    <col min="4359" max="4359" width="11" customWidth="1"/>
    <col min="4360" max="4360" width="12.7109375" customWidth="1"/>
    <col min="4361" max="4361" width="12.85546875" customWidth="1"/>
    <col min="4362" max="4362" width="13.42578125" customWidth="1"/>
    <col min="4367" max="4367" width="15.28515625" customWidth="1"/>
    <col min="4368" max="4368" width="9.28515625" bestFit="1" customWidth="1"/>
    <col min="4370" max="4370" width="12.7109375" customWidth="1"/>
    <col min="4610" max="4610" width="15.42578125" customWidth="1"/>
    <col min="4611" max="4611" width="14.42578125" customWidth="1"/>
    <col min="4612" max="4613" width="11" customWidth="1"/>
    <col min="4614" max="4614" width="15" customWidth="1"/>
    <col min="4615" max="4615" width="11" customWidth="1"/>
    <col min="4616" max="4616" width="12.7109375" customWidth="1"/>
    <col min="4617" max="4617" width="12.85546875" customWidth="1"/>
    <col min="4618" max="4618" width="13.42578125" customWidth="1"/>
    <col min="4623" max="4623" width="15.28515625" customWidth="1"/>
    <col min="4624" max="4624" width="9.28515625" bestFit="1" customWidth="1"/>
    <col min="4626" max="4626" width="12.7109375" customWidth="1"/>
    <col min="4866" max="4866" width="15.42578125" customWidth="1"/>
    <col min="4867" max="4867" width="14.42578125" customWidth="1"/>
    <col min="4868" max="4869" width="11" customWidth="1"/>
    <col min="4870" max="4870" width="15" customWidth="1"/>
    <col min="4871" max="4871" width="11" customWidth="1"/>
    <col min="4872" max="4872" width="12.7109375" customWidth="1"/>
    <col min="4873" max="4873" width="12.85546875" customWidth="1"/>
    <col min="4874" max="4874" width="13.42578125" customWidth="1"/>
    <col min="4879" max="4879" width="15.28515625" customWidth="1"/>
    <col min="4880" max="4880" width="9.28515625" bestFit="1" customWidth="1"/>
    <col min="4882" max="4882" width="12.7109375" customWidth="1"/>
    <col min="5122" max="5122" width="15.42578125" customWidth="1"/>
    <col min="5123" max="5123" width="14.42578125" customWidth="1"/>
    <col min="5124" max="5125" width="11" customWidth="1"/>
    <col min="5126" max="5126" width="15" customWidth="1"/>
    <col min="5127" max="5127" width="11" customWidth="1"/>
    <col min="5128" max="5128" width="12.7109375" customWidth="1"/>
    <col min="5129" max="5129" width="12.85546875" customWidth="1"/>
    <col min="5130" max="5130" width="13.42578125" customWidth="1"/>
    <col min="5135" max="5135" width="15.28515625" customWidth="1"/>
    <col min="5136" max="5136" width="9.28515625" bestFit="1" customWidth="1"/>
    <col min="5138" max="5138" width="12.7109375" customWidth="1"/>
    <col min="5378" max="5378" width="15.42578125" customWidth="1"/>
    <col min="5379" max="5379" width="14.42578125" customWidth="1"/>
    <col min="5380" max="5381" width="11" customWidth="1"/>
    <col min="5382" max="5382" width="15" customWidth="1"/>
    <col min="5383" max="5383" width="11" customWidth="1"/>
    <col min="5384" max="5384" width="12.7109375" customWidth="1"/>
    <col min="5385" max="5385" width="12.85546875" customWidth="1"/>
    <col min="5386" max="5386" width="13.42578125" customWidth="1"/>
    <col min="5391" max="5391" width="15.28515625" customWidth="1"/>
    <col min="5392" max="5392" width="9.28515625" bestFit="1" customWidth="1"/>
    <col min="5394" max="5394" width="12.7109375" customWidth="1"/>
    <col min="5634" max="5634" width="15.42578125" customWidth="1"/>
    <col min="5635" max="5635" width="14.42578125" customWidth="1"/>
    <col min="5636" max="5637" width="11" customWidth="1"/>
    <col min="5638" max="5638" width="15" customWidth="1"/>
    <col min="5639" max="5639" width="11" customWidth="1"/>
    <col min="5640" max="5640" width="12.7109375" customWidth="1"/>
    <col min="5641" max="5641" width="12.85546875" customWidth="1"/>
    <col min="5642" max="5642" width="13.42578125" customWidth="1"/>
    <col min="5647" max="5647" width="15.28515625" customWidth="1"/>
    <col min="5648" max="5648" width="9.28515625" bestFit="1" customWidth="1"/>
    <col min="5650" max="5650" width="12.7109375" customWidth="1"/>
    <col min="5890" max="5890" width="15.42578125" customWidth="1"/>
    <col min="5891" max="5891" width="14.42578125" customWidth="1"/>
    <col min="5892" max="5893" width="11" customWidth="1"/>
    <col min="5894" max="5894" width="15" customWidth="1"/>
    <col min="5895" max="5895" width="11" customWidth="1"/>
    <col min="5896" max="5896" width="12.7109375" customWidth="1"/>
    <col min="5897" max="5897" width="12.85546875" customWidth="1"/>
    <col min="5898" max="5898" width="13.42578125" customWidth="1"/>
    <col min="5903" max="5903" width="15.28515625" customWidth="1"/>
    <col min="5904" max="5904" width="9.28515625" bestFit="1" customWidth="1"/>
    <col min="5906" max="5906" width="12.7109375" customWidth="1"/>
    <col min="6146" max="6146" width="15.42578125" customWidth="1"/>
    <col min="6147" max="6147" width="14.42578125" customWidth="1"/>
    <col min="6148" max="6149" width="11" customWidth="1"/>
    <col min="6150" max="6150" width="15" customWidth="1"/>
    <col min="6151" max="6151" width="11" customWidth="1"/>
    <col min="6152" max="6152" width="12.7109375" customWidth="1"/>
    <col min="6153" max="6153" width="12.85546875" customWidth="1"/>
    <col min="6154" max="6154" width="13.42578125" customWidth="1"/>
    <col min="6159" max="6159" width="15.28515625" customWidth="1"/>
    <col min="6160" max="6160" width="9.28515625" bestFit="1" customWidth="1"/>
    <col min="6162" max="6162" width="12.7109375" customWidth="1"/>
    <col min="6402" max="6402" width="15.42578125" customWidth="1"/>
    <col min="6403" max="6403" width="14.42578125" customWidth="1"/>
    <col min="6404" max="6405" width="11" customWidth="1"/>
    <col min="6406" max="6406" width="15" customWidth="1"/>
    <col min="6407" max="6407" width="11" customWidth="1"/>
    <col min="6408" max="6408" width="12.7109375" customWidth="1"/>
    <col min="6409" max="6409" width="12.85546875" customWidth="1"/>
    <col min="6410" max="6410" width="13.42578125" customWidth="1"/>
    <col min="6415" max="6415" width="15.28515625" customWidth="1"/>
    <col min="6416" max="6416" width="9.28515625" bestFit="1" customWidth="1"/>
    <col min="6418" max="6418" width="12.7109375" customWidth="1"/>
    <col min="6658" max="6658" width="15.42578125" customWidth="1"/>
    <col min="6659" max="6659" width="14.42578125" customWidth="1"/>
    <col min="6660" max="6661" width="11" customWidth="1"/>
    <col min="6662" max="6662" width="15" customWidth="1"/>
    <col min="6663" max="6663" width="11" customWidth="1"/>
    <col min="6664" max="6664" width="12.7109375" customWidth="1"/>
    <col min="6665" max="6665" width="12.85546875" customWidth="1"/>
    <col min="6666" max="6666" width="13.42578125" customWidth="1"/>
    <col min="6671" max="6671" width="15.28515625" customWidth="1"/>
    <col min="6672" max="6672" width="9.28515625" bestFit="1" customWidth="1"/>
    <col min="6674" max="6674" width="12.7109375" customWidth="1"/>
    <col min="6914" max="6914" width="15.42578125" customWidth="1"/>
    <col min="6915" max="6915" width="14.42578125" customWidth="1"/>
    <col min="6916" max="6917" width="11" customWidth="1"/>
    <col min="6918" max="6918" width="15" customWidth="1"/>
    <col min="6919" max="6919" width="11" customWidth="1"/>
    <col min="6920" max="6920" width="12.7109375" customWidth="1"/>
    <col min="6921" max="6921" width="12.85546875" customWidth="1"/>
    <col min="6922" max="6922" width="13.42578125" customWidth="1"/>
    <col min="6927" max="6927" width="15.28515625" customWidth="1"/>
    <col min="6928" max="6928" width="9.28515625" bestFit="1" customWidth="1"/>
    <col min="6930" max="6930" width="12.7109375" customWidth="1"/>
    <col min="7170" max="7170" width="15.42578125" customWidth="1"/>
    <col min="7171" max="7171" width="14.42578125" customWidth="1"/>
    <col min="7172" max="7173" width="11" customWidth="1"/>
    <col min="7174" max="7174" width="15" customWidth="1"/>
    <col min="7175" max="7175" width="11" customWidth="1"/>
    <col min="7176" max="7176" width="12.7109375" customWidth="1"/>
    <col min="7177" max="7177" width="12.85546875" customWidth="1"/>
    <col min="7178" max="7178" width="13.42578125" customWidth="1"/>
    <col min="7183" max="7183" width="15.28515625" customWidth="1"/>
    <col min="7184" max="7184" width="9.28515625" bestFit="1" customWidth="1"/>
    <col min="7186" max="7186" width="12.7109375" customWidth="1"/>
    <col min="7426" max="7426" width="15.42578125" customWidth="1"/>
    <col min="7427" max="7427" width="14.42578125" customWidth="1"/>
    <col min="7428" max="7429" width="11" customWidth="1"/>
    <col min="7430" max="7430" width="15" customWidth="1"/>
    <col min="7431" max="7431" width="11" customWidth="1"/>
    <col min="7432" max="7432" width="12.7109375" customWidth="1"/>
    <col min="7433" max="7433" width="12.85546875" customWidth="1"/>
    <col min="7434" max="7434" width="13.42578125" customWidth="1"/>
    <col min="7439" max="7439" width="15.28515625" customWidth="1"/>
    <col min="7440" max="7440" width="9.28515625" bestFit="1" customWidth="1"/>
    <col min="7442" max="7442" width="12.7109375" customWidth="1"/>
    <col min="7682" max="7682" width="15.42578125" customWidth="1"/>
    <col min="7683" max="7683" width="14.42578125" customWidth="1"/>
    <col min="7684" max="7685" width="11" customWidth="1"/>
    <col min="7686" max="7686" width="15" customWidth="1"/>
    <col min="7687" max="7687" width="11" customWidth="1"/>
    <col min="7688" max="7688" width="12.7109375" customWidth="1"/>
    <col min="7689" max="7689" width="12.85546875" customWidth="1"/>
    <col min="7690" max="7690" width="13.42578125" customWidth="1"/>
    <col min="7695" max="7695" width="15.28515625" customWidth="1"/>
    <col min="7696" max="7696" width="9.28515625" bestFit="1" customWidth="1"/>
    <col min="7698" max="7698" width="12.7109375" customWidth="1"/>
    <col min="7938" max="7938" width="15.42578125" customWidth="1"/>
    <col min="7939" max="7939" width="14.42578125" customWidth="1"/>
    <col min="7940" max="7941" width="11" customWidth="1"/>
    <col min="7942" max="7942" width="15" customWidth="1"/>
    <col min="7943" max="7943" width="11" customWidth="1"/>
    <col min="7944" max="7944" width="12.7109375" customWidth="1"/>
    <col min="7945" max="7945" width="12.85546875" customWidth="1"/>
    <col min="7946" max="7946" width="13.42578125" customWidth="1"/>
    <col min="7951" max="7951" width="15.28515625" customWidth="1"/>
    <col min="7952" max="7952" width="9.28515625" bestFit="1" customWidth="1"/>
    <col min="7954" max="7954" width="12.7109375" customWidth="1"/>
    <col min="8194" max="8194" width="15.42578125" customWidth="1"/>
    <col min="8195" max="8195" width="14.42578125" customWidth="1"/>
    <col min="8196" max="8197" width="11" customWidth="1"/>
    <col min="8198" max="8198" width="15" customWidth="1"/>
    <col min="8199" max="8199" width="11" customWidth="1"/>
    <col min="8200" max="8200" width="12.7109375" customWidth="1"/>
    <col min="8201" max="8201" width="12.85546875" customWidth="1"/>
    <col min="8202" max="8202" width="13.42578125" customWidth="1"/>
    <col min="8207" max="8207" width="15.28515625" customWidth="1"/>
    <col min="8208" max="8208" width="9.28515625" bestFit="1" customWidth="1"/>
    <col min="8210" max="8210" width="12.7109375" customWidth="1"/>
    <col min="8450" max="8450" width="15.42578125" customWidth="1"/>
    <col min="8451" max="8451" width="14.42578125" customWidth="1"/>
    <col min="8452" max="8453" width="11" customWidth="1"/>
    <col min="8454" max="8454" width="15" customWidth="1"/>
    <col min="8455" max="8455" width="11" customWidth="1"/>
    <col min="8456" max="8456" width="12.7109375" customWidth="1"/>
    <col min="8457" max="8457" width="12.85546875" customWidth="1"/>
    <col min="8458" max="8458" width="13.42578125" customWidth="1"/>
    <col min="8463" max="8463" width="15.28515625" customWidth="1"/>
    <col min="8464" max="8464" width="9.28515625" bestFit="1" customWidth="1"/>
    <col min="8466" max="8466" width="12.7109375" customWidth="1"/>
    <col min="8706" max="8706" width="15.42578125" customWidth="1"/>
    <col min="8707" max="8707" width="14.42578125" customWidth="1"/>
    <col min="8708" max="8709" width="11" customWidth="1"/>
    <col min="8710" max="8710" width="15" customWidth="1"/>
    <col min="8711" max="8711" width="11" customWidth="1"/>
    <col min="8712" max="8712" width="12.7109375" customWidth="1"/>
    <col min="8713" max="8713" width="12.85546875" customWidth="1"/>
    <col min="8714" max="8714" width="13.42578125" customWidth="1"/>
    <col min="8719" max="8719" width="15.28515625" customWidth="1"/>
    <col min="8720" max="8720" width="9.28515625" bestFit="1" customWidth="1"/>
    <col min="8722" max="8722" width="12.7109375" customWidth="1"/>
    <col min="8962" max="8962" width="15.42578125" customWidth="1"/>
    <col min="8963" max="8963" width="14.42578125" customWidth="1"/>
    <col min="8964" max="8965" width="11" customWidth="1"/>
    <col min="8966" max="8966" width="15" customWidth="1"/>
    <col min="8967" max="8967" width="11" customWidth="1"/>
    <col min="8968" max="8968" width="12.7109375" customWidth="1"/>
    <col min="8969" max="8969" width="12.85546875" customWidth="1"/>
    <col min="8970" max="8970" width="13.42578125" customWidth="1"/>
    <col min="8975" max="8975" width="15.28515625" customWidth="1"/>
    <col min="8976" max="8976" width="9.28515625" bestFit="1" customWidth="1"/>
    <col min="8978" max="8978" width="12.7109375" customWidth="1"/>
    <col min="9218" max="9218" width="15.42578125" customWidth="1"/>
    <col min="9219" max="9219" width="14.42578125" customWidth="1"/>
    <col min="9220" max="9221" width="11" customWidth="1"/>
    <col min="9222" max="9222" width="15" customWidth="1"/>
    <col min="9223" max="9223" width="11" customWidth="1"/>
    <col min="9224" max="9224" width="12.7109375" customWidth="1"/>
    <col min="9225" max="9225" width="12.85546875" customWidth="1"/>
    <col min="9226" max="9226" width="13.42578125" customWidth="1"/>
    <col min="9231" max="9231" width="15.28515625" customWidth="1"/>
    <col min="9232" max="9232" width="9.28515625" bestFit="1" customWidth="1"/>
    <col min="9234" max="9234" width="12.7109375" customWidth="1"/>
    <col min="9474" max="9474" width="15.42578125" customWidth="1"/>
    <col min="9475" max="9475" width="14.42578125" customWidth="1"/>
    <col min="9476" max="9477" width="11" customWidth="1"/>
    <col min="9478" max="9478" width="15" customWidth="1"/>
    <col min="9479" max="9479" width="11" customWidth="1"/>
    <col min="9480" max="9480" width="12.7109375" customWidth="1"/>
    <col min="9481" max="9481" width="12.85546875" customWidth="1"/>
    <col min="9482" max="9482" width="13.42578125" customWidth="1"/>
    <col min="9487" max="9487" width="15.28515625" customWidth="1"/>
    <col min="9488" max="9488" width="9.28515625" bestFit="1" customWidth="1"/>
    <col min="9490" max="9490" width="12.7109375" customWidth="1"/>
    <col min="9730" max="9730" width="15.42578125" customWidth="1"/>
    <col min="9731" max="9731" width="14.42578125" customWidth="1"/>
    <col min="9732" max="9733" width="11" customWidth="1"/>
    <col min="9734" max="9734" width="15" customWidth="1"/>
    <col min="9735" max="9735" width="11" customWidth="1"/>
    <col min="9736" max="9736" width="12.7109375" customWidth="1"/>
    <col min="9737" max="9737" width="12.85546875" customWidth="1"/>
    <col min="9738" max="9738" width="13.42578125" customWidth="1"/>
    <col min="9743" max="9743" width="15.28515625" customWidth="1"/>
    <col min="9744" max="9744" width="9.28515625" bestFit="1" customWidth="1"/>
    <col min="9746" max="9746" width="12.7109375" customWidth="1"/>
    <col min="9986" max="9986" width="15.42578125" customWidth="1"/>
    <col min="9987" max="9987" width="14.42578125" customWidth="1"/>
    <col min="9988" max="9989" width="11" customWidth="1"/>
    <col min="9990" max="9990" width="15" customWidth="1"/>
    <col min="9991" max="9991" width="11" customWidth="1"/>
    <col min="9992" max="9992" width="12.7109375" customWidth="1"/>
    <col min="9993" max="9993" width="12.85546875" customWidth="1"/>
    <col min="9994" max="9994" width="13.42578125" customWidth="1"/>
    <col min="9999" max="9999" width="15.28515625" customWidth="1"/>
    <col min="10000" max="10000" width="9.28515625" bestFit="1" customWidth="1"/>
    <col min="10002" max="10002" width="12.7109375" customWidth="1"/>
    <col min="10242" max="10242" width="15.42578125" customWidth="1"/>
    <col min="10243" max="10243" width="14.42578125" customWidth="1"/>
    <col min="10244" max="10245" width="11" customWidth="1"/>
    <col min="10246" max="10246" width="15" customWidth="1"/>
    <col min="10247" max="10247" width="11" customWidth="1"/>
    <col min="10248" max="10248" width="12.7109375" customWidth="1"/>
    <col min="10249" max="10249" width="12.85546875" customWidth="1"/>
    <col min="10250" max="10250" width="13.42578125" customWidth="1"/>
    <col min="10255" max="10255" width="15.28515625" customWidth="1"/>
    <col min="10256" max="10256" width="9.28515625" bestFit="1" customWidth="1"/>
    <col min="10258" max="10258" width="12.7109375" customWidth="1"/>
    <col min="10498" max="10498" width="15.42578125" customWidth="1"/>
    <col min="10499" max="10499" width="14.42578125" customWidth="1"/>
    <col min="10500" max="10501" width="11" customWidth="1"/>
    <col min="10502" max="10502" width="15" customWidth="1"/>
    <col min="10503" max="10503" width="11" customWidth="1"/>
    <col min="10504" max="10504" width="12.7109375" customWidth="1"/>
    <col min="10505" max="10505" width="12.85546875" customWidth="1"/>
    <col min="10506" max="10506" width="13.42578125" customWidth="1"/>
    <col min="10511" max="10511" width="15.28515625" customWidth="1"/>
    <col min="10512" max="10512" width="9.28515625" bestFit="1" customWidth="1"/>
    <col min="10514" max="10514" width="12.7109375" customWidth="1"/>
    <col min="10754" max="10754" width="15.42578125" customWidth="1"/>
    <col min="10755" max="10755" width="14.42578125" customWidth="1"/>
    <col min="10756" max="10757" width="11" customWidth="1"/>
    <col min="10758" max="10758" width="15" customWidth="1"/>
    <col min="10759" max="10759" width="11" customWidth="1"/>
    <col min="10760" max="10760" width="12.7109375" customWidth="1"/>
    <col min="10761" max="10761" width="12.85546875" customWidth="1"/>
    <col min="10762" max="10762" width="13.42578125" customWidth="1"/>
    <col min="10767" max="10767" width="15.28515625" customWidth="1"/>
    <col min="10768" max="10768" width="9.28515625" bestFit="1" customWidth="1"/>
    <col min="10770" max="10770" width="12.7109375" customWidth="1"/>
    <col min="11010" max="11010" width="15.42578125" customWidth="1"/>
    <col min="11011" max="11011" width="14.42578125" customWidth="1"/>
    <col min="11012" max="11013" width="11" customWidth="1"/>
    <col min="11014" max="11014" width="15" customWidth="1"/>
    <col min="11015" max="11015" width="11" customWidth="1"/>
    <col min="11016" max="11016" width="12.7109375" customWidth="1"/>
    <col min="11017" max="11017" width="12.85546875" customWidth="1"/>
    <col min="11018" max="11018" width="13.42578125" customWidth="1"/>
    <col min="11023" max="11023" width="15.28515625" customWidth="1"/>
    <col min="11024" max="11024" width="9.28515625" bestFit="1" customWidth="1"/>
    <col min="11026" max="11026" width="12.7109375" customWidth="1"/>
    <col min="11266" max="11266" width="15.42578125" customWidth="1"/>
    <col min="11267" max="11267" width="14.42578125" customWidth="1"/>
    <col min="11268" max="11269" width="11" customWidth="1"/>
    <col min="11270" max="11270" width="15" customWidth="1"/>
    <col min="11271" max="11271" width="11" customWidth="1"/>
    <col min="11272" max="11272" width="12.7109375" customWidth="1"/>
    <col min="11273" max="11273" width="12.85546875" customWidth="1"/>
    <col min="11274" max="11274" width="13.42578125" customWidth="1"/>
    <col min="11279" max="11279" width="15.28515625" customWidth="1"/>
    <col min="11280" max="11280" width="9.28515625" bestFit="1" customWidth="1"/>
    <col min="11282" max="11282" width="12.7109375" customWidth="1"/>
    <col min="11522" max="11522" width="15.42578125" customWidth="1"/>
    <col min="11523" max="11523" width="14.42578125" customWidth="1"/>
    <col min="11524" max="11525" width="11" customWidth="1"/>
    <col min="11526" max="11526" width="15" customWidth="1"/>
    <col min="11527" max="11527" width="11" customWidth="1"/>
    <col min="11528" max="11528" width="12.7109375" customWidth="1"/>
    <col min="11529" max="11529" width="12.85546875" customWidth="1"/>
    <col min="11530" max="11530" width="13.42578125" customWidth="1"/>
    <col min="11535" max="11535" width="15.28515625" customWidth="1"/>
    <col min="11536" max="11536" width="9.28515625" bestFit="1" customWidth="1"/>
    <col min="11538" max="11538" width="12.7109375" customWidth="1"/>
    <col min="11778" max="11778" width="15.42578125" customWidth="1"/>
    <col min="11779" max="11779" width="14.42578125" customWidth="1"/>
    <col min="11780" max="11781" width="11" customWidth="1"/>
    <col min="11782" max="11782" width="15" customWidth="1"/>
    <col min="11783" max="11783" width="11" customWidth="1"/>
    <col min="11784" max="11784" width="12.7109375" customWidth="1"/>
    <col min="11785" max="11785" width="12.85546875" customWidth="1"/>
    <col min="11786" max="11786" width="13.42578125" customWidth="1"/>
    <col min="11791" max="11791" width="15.28515625" customWidth="1"/>
    <col min="11792" max="11792" width="9.28515625" bestFit="1" customWidth="1"/>
    <col min="11794" max="11794" width="12.7109375" customWidth="1"/>
    <col min="12034" max="12034" width="15.42578125" customWidth="1"/>
    <col min="12035" max="12035" width="14.42578125" customWidth="1"/>
    <col min="12036" max="12037" width="11" customWidth="1"/>
    <col min="12038" max="12038" width="15" customWidth="1"/>
    <col min="12039" max="12039" width="11" customWidth="1"/>
    <col min="12040" max="12040" width="12.7109375" customWidth="1"/>
    <col min="12041" max="12041" width="12.85546875" customWidth="1"/>
    <col min="12042" max="12042" width="13.42578125" customWidth="1"/>
    <col min="12047" max="12047" width="15.28515625" customWidth="1"/>
    <col min="12048" max="12048" width="9.28515625" bestFit="1" customWidth="1"/>
    <col min="12050" max="12050" width="12.7109375" customWidth="1"/>
    <col min="12290" max="12290" width="15.42578125" customWidth="1"/>
    <col min="12291" max="12291" width="14.42578125" customWidth="1"/>
    <col min="12292" max="12293" width="11" customWidth="1"/>
    <col min="12294" max="12294" width="15" customWidth="1"/>
    <col min="12295" max="12295" width="11" customWidth="1"/>
    <col min="12296" max="12296" width="12.7109375" customWidth="1"/>
    <col min="12297" max="12297" width="12.85546875" customWidth="1"/>
    <col min="12298" max="12298" width="13.42578125" customWidth="1"/>
    <col min="12303" max="12303" width="15.28515625" customWidth="1"/>
    <col min="12304" max="12304" width="9.28515625" bestFit="1" customWidth="1"/>
    <col min="12306" max="12306" width="12.7109375" customWidth="1"/>
    <col min="12546" max="12546" width="15.42578125" customWidth="1"/>
    <col min="12547" max="12547" width="14.42578125" customWidth="1"/>
    <col min="12548" max="12549" width="11" customWidth="1"/>
    <col min="12550" max="12550" width="15" customWidth="1"/>
    <col min="12551" max="12551" width="11" customWidth="1"/>
    <col min="12552" max="12552" width="12.7109375" customWidth="1"/>
    <col min="12553" max="12553" width="12.85546875" customWidth="1"/>
    <col min="12554" max="12554" width="13.42578125" customWidth="1"/>
    <col min="12559" max="12559" width="15.28515625" customWidth="1"/>
    <col min="12560" max="12560" width="9.28515625" bestFit="1" customWidth="1"/>
    <col min="12562" max="12562" width="12.7109375" customWidth="1"/>
    <col min="12802" max="12802" width="15.42578125" customWidth="1"/>
    <col min="12803" max="12803" width="14.42578125" customWidth="1"/>
    <col min="12804" max="12805" width="11" customWidth="1"/>
    <col min="12806" max="12806" width="15" customWidth="1"/>
    <col min="12807" max="12807" width="11" customWidth="1"/>
    <col min="12808" max="12808" width="12.7109375" customWidth="1"/>
    <col min="12809" max="12809" width="12.85546875" customWidth="1"/>
    <col min="12810" max="12810" width="13.42578125" customWidth="1"/>
    <col min="12815" max="12815" width="15.28515625" customWidth="1"/>
    <col min="12816" max="12816" width="9.28515625" bestFit="1" customWidth="1"/>
    <col min="12818" max="12818" width="12.7109375" customWidth="1"/>
    <col min="13058" max="13058" width="15.42578125" customWidth="1"/>
    <col min="13059" max="13059" width="14.42578125" customWidth="1"/>
    <col min="13060" max="13061" width="11" customWidth="1"/>
    <col min="13062" max="13062" width="15" customWidth="1"/>
    <col min="13063" max="13063" width="11" customWidth="1"/>
    <col min="13064" max="13064" width="12.7109375" customWidth="1"/>
    <col min="13065" max="13065" width="12.85546875" customWidth="1"/>
    <col min="13066" max="13066" width="13.42578125" customWidth="1"/>
    <col min="13071" max="13071" width="15.28515625" customWidth="1"/>
    <col min="13072" max="13072" width="9.28515625" bestFit="1" customWidth="1"/>
    <col min="13074" max="13074" width="12.7109375" customWidth="1"/>
    <col min="13314" max="13314" width="15.42578125" customWidth="1"/>
    <col min="13315" max="13315" width="14.42578125" customWidth="1"/>
    <col min="13316" max="13317" width="11" customWidth="1"/>
    <col min="13318" max="13318" width="15" customWidth="1"/>
    <col min="13319" max="13319" width="11" customWidth="1"/>
    <col min="13320" max="13320" width="12.7109375" customWidth="1"/>
    <col min="13321" max="13321" width="12.85546875" customWidth="1"/>
    <col min="13322" max="13322" width="13.42578125" customWidth="1"/>
    <col min="13327" max="13327" width="15.28515625" customWidth="1"/>
    <col min="13328" max="13328" width="9.28515625" bestFit="1" customWidth="1"/>
    <col min="13330" max="13330" width="12.7109375" customWidth="1"/>
    <col min="13570" max="13570" width="15.42578125" customWidth="1"/>
    <col min="13571" max="13571" width="14.42578125" customWidth="1"/>
    <col min="13572" max="13573" width="11" customWidth="1"/>
    <col min="13574" max="13574" width="15" customWidth="1"/>
    <col min="13575" max="13575" width="11" customWidth="1"/>
    <col min="13576" max="13576" width="12.7109375" customWidth="1"/>
    <col min="13577" max="13577" width="12.85546875" customWidth="1"/>
    <col min="13578" max="13578" width="13.42578125" customWidth="1"/>
    <col min="13583" max="13583" width="15.28515625" customWidth="1"/>
    <col min="13584" max="13584" width="9.28515625" bestFit="1" customWidth="1"/>
    <col min="13586" max="13586" width="12.7109375" customWidth="1"/>
    <col min="13826" max="13826" width="15.42578125" customWidth="1"/>
    <col min="13827" max="13827" width="14.42578125" customWidth="1"/>
    <col min="13828" max="13829" width="11" customWidth="1"/>
    <col min="13830" max="13830" width="15" customWidth="1"/>
    <col min="13831" max="13831" width="11" customWidth="1"/>
    <col min="13832" max="13832" width="12.7109375" customWidth="1"/>
    <col min="13833" max="13833" width="12.85546875" customWidth="1"/>
    <col min="13834" max="13834" width="13.42578125" customWidth="1"/>
    <col min="13839" max="13839" width="15.28515625" customWidth="1"/>
    <col min="13840" max="13840" width="9.28515625" bestFit="1" customWidth="1"/>
    <col min="13842" max="13842" width="12.7109375" customWidth="1"/>
    <col min="14082" max="14082" width="15.42578125" customWidth="1"/>
    <col min="14083" max="14083" width="14.42578125" customWidth="1"/>
    <col min="14084" max="14085" width="11" customWidth="1"/>
    <col min="14086" max="14086" width="15" customWidth="1"/>
    <col min="14087" max="14087" width="11" customWidth="1"/>
    <col min="14088" max="14088" width="12.7109375" customWidth="1"/>
    <col min="14089" max="14089" width="12.85546875" customWidth="1"/>
    <col min="14090" max="14090" width="13.42578125" customWidth="1"/>
    <col min="14095" max="14095" width="15.28515625" customWidth="1"/>
    <col min="14096" max="14096" width="9.28515625" bestFit="1" customWidth="1"/>
    <col min="14098" max="14098" width="12.7109375" customWidth="1"/>
    <col min="14338" max="14338" width="15.42578125" customWidth="1"/>
    <col min="14339" max="14339" width="14.42578125" customWidth="1"/>
    <col min="14340" max="14341" width="11" customWidth="1"/>
    <col min="14342" max="14342" width="15" customWidth="1"/>
    <col min="14343" max="14343" width="11" customWidth="1"/>
    <col min="14344" max="14344" width="12.7109375" customWidth="1"/>
    <col min="14345" max="14345" width="12.85546875" customWidth="1"/>
    <col min="14346" max="14346" width="13.42578125" customWidth="1"/>
    <col min="14351" max="14351" width="15.28515625" customWidth="1"/>
    <col min="14352" max="14352" width="9.28515625" bestFit="1" customWidth="1"/>
    <col min="14354" max="14354" width="12.7109375" customWidth="1"/>
    <col min="14594" max="14594" width="15.42578125" customWidth="1"/>
    <col min="14595" max="14595" width="14.42578125" customWidth="1"/>
    <col min="14596" max="14597" width="11" customWidth="1"/>
    <col min="14598" max="14598" width="15" customWidth="1"/>
    <col min="14599" max="14599" width="11" customWidth="1"/>
    <col min="14600" max="14600" width="12.7109375" customWidth="1"/>
    <col min="14601" max="14601" width="12.85546875" customWidth="1"/>
    <col min="14602" max="14602" width="13.42578125" customWidth="1"/>
    <col min="14607" max="14607" width="15.28515625" customWidth="1"/>
    <col min="14608" max="14608" width="9.28515625" bestFit="1" customWidth="1"/>
    <col min="14610" max="14610" width="12.7109375" customWidth="1"/>
    <col min="14850" max="14850" width="15.42578125" customWidth="1"/>
    <col min="14851" max="14851" width="14.42578125" customWidth="1"/>
    <col min="14852" max="14853" width="11" customWidth="1"/>
    <col min="14854" max="14854" width="15" customWidth="1"/>
    <col min="14855" max="14855" width="11" customWidth="1"/>
    <col min="14856" max="14856" width="12.7109375" customWidth="1"/>
    <col min="14857" max="14857" width="12.85546875" customWidth="1"/>
    <col min="14858" max="14858" width="13.42578125" customWidth="1"/>
    <col min="14863" max="14863" width="15.28515625" customWidth="1"/>
    <col min="14864" max="14864" width="9.28515625" bestFit="1" customWidth="1"/>
    <col min="14866" max="14866" width="12.7109375" customWidth="1"/>
    <col min="15106" max="15106" width="15.42578125" customWidth="1"/>
    <col min="15107" max="15107" width="14.42578125" customWidth="1"/>
    <col min="15108" max="15109" width="11" customWidth="1"/>
    <col min="15110" max="15110" width="15" customWidth="1"/>
    <col min="15111" max="15111" width="11" customWidth="1"/>
    <col min="15112" max="15112" width="12.7109375" customWidth="1"/>
    <col min="15113" max="15113" width="12.85546875" customWidth="1"/>
    <col min="15114" max="15114" width="13.42578125" customWidth="1"/>
    <col min="15119" max="15119" width="15.28515625" customWidth="1"/>
    <col min="15120" max="15120" width="9.28515625" bestFit="1" customWidth="1"/>
    <col min="15122" max="15122" width="12.7109375" customWidth="1"/>
    <col min="15362" max="15362" width="15.42578125" customWidth="1"/>
    <col min="15363" max="15363" width="14.42578125" customWidth="1"/>
    <col min="15364" max="15365" width="11" customWidth="1"/>
    <col min="15366" max="15366" width="15" customWidth="1"/>
    <col min="15367" max="15367" width="11" customWidth="1"/>
    <col min="15368" max="15368" width="12.7109375" customWidth="1"/>
    <col min="15369" max="15369" width="12.85546875" customWidth="1"/>
    <col min="15370" max="15370" width="13.42578125" customWidth="1"/>
    <col min="15375" max="15375" width="15.28515625" customWidth="1"/>
    <col min="15376" max="15376" width="9.28515625" bestFit="1" customWidth="1"/>
    <col min="15378" max="15378" width="12.7109375" customWidth="1"/>
    <col min="15618" max="15618" width="15.42578125" customWidth="1"/>
    <col min="15619" max="15619" width="14.42578125" customWidth="1"/>
    <col min="15620" max="15621" width="11" customWidth="1"/>
    <col min="15622" max="15622" width="15" customWidth="1"/>
    <col min="15623" max="15623" width="11" customWidth="1"/>
    <col min="15624" max="15624" width="12.7109375" customWidth="1"/>
    <col min="15625" max="15625" width="12.85546875" customWidth="1"/>
    <col min="15626" max="15626" width="13.42578125" customWidth="1"/>
    <col min="15631" max="15631" width="15.28515625" customWidth="1"/>
    <col min="15632" max="15632" width="9.28515625" bestFit="1" customWidth="1"/>
    <col min="15634" max="15634" width="12.7109375" customWidth="1"/>
    <col min="15874" max="15874" width="15.42578125" customWidth="1"/>
    <col min="15875" max="15875" width="14.42578125" customWidth="1"/>
    <col min="15876" max="15877" width="11" customWidth="1"/>
    <col min="15878" max="15878" width="15" customWidth="1"/>
    <col min="15879" max="15879" width="11" customWidth="1"/>
    <col min="15880" max="15880" width="12.7109375" customWidth="1"/>
    <col min="15881" max="15881" width="12.85546875" customWidth="1"/>
    <col min="15882" max="15882" width="13.42578125" customWidth="1"/>
    <col min="15887" max="15887" width="15.28515625" customWidth="1"/>
    <col min="15888" max="15888" width="9.28515625" bestFit="1" customWidth="1"/>
    <col min="15890" max="15890" width="12.7109375" customWidth="1"/>
    <col min="16130" max="16130" width="15.42578125" customWidth="1"/>
    <col min="16131" max="16131" width="14.42578125" customWidth="1"/>
    <col min="16132" max="16133" width="11" customWidth="1"/>
    <col min="16134" max="16134" width="15" customWidth="1"/>
    <col min="16135" max="16135" width="11" customWidth="1"/>
    <col min="16136" max="16136" width="12.7109375" customWidth="1"/>
    <col min="16137" max="16137" width="12.85546875" customWidth="1"/>
    <col min="16138" max="16138" width="13.42578125" customWidth="1"/>
    <col min="16143" max="16143" width="15.28515625" customWidth="1"/>
    <col min="16144" max="16144" width="9.28515625" bestFit="1" customWidth="1"/>
    <col min="16146" max="16146" width="12.7109375" customWidth="1"/>
  </cols>
  <sheetData>
    <row r="1" spans="1:16" ht="15.75">
      <c r="A1" s="48" t="s">
        <v>8</v>
      </c>
      <c r="D1" s="15" t="s">
        <v>74</v>
      </c>
      <c r="E1" s="16"/>
      <c r="F1" s="16"/>
      <c r="G1" s="16"/>
      <c r="H1" s="16"/>
      <c r="I1" s="16"/>
      <c r="J1" s="16"/>
    </row>
    <row r="2" spans="1:16">
      <c r="B2" s="17" t="s">
        <v>75</v>
      </c>
      <c r="C2" s="18">
        <f>COUNT(B13:B72)</f>
        <v>16</v>
      </c>
      <c r="D2" s="19" t="s">
        <v>76</v>
      </c>
      <c r="E2" s="19" t="s">
        <v>77</v>
      </c>
      <c r="F2" s="19" t="s">
        <v>78</v>
      </c>
      <c r="G2" s="19" t="s">
        <v>79</v>
      </c>
      <c r="H2" s="19" t="s">
        <v>80</v>
      </c>
      <c r="I2" s="20" t="s">
        <v>81</v>
      </c>
      <c r="J2" s="19" t="s">
        <v>82</v>
      </c>
      <c r="K2" s="20" t="s">
        <v>83</v>
      </c>
    </row>
    <row r="3" spans="1:16">
      <c r="B3" s="17" t="s">
        <v>84</v>
      </c>
      <c r="C3" s="18">
        <f>COUNT(B13:H13)</f>
        <v>3</v>
      </c>
      <c r="D3" s="20" t="s">
        <v>85</v>
      </c>
      <c r="E3" s="21">
        <f>C3-1</f>
        <v>2</v>
      </c>
      <c r="F3" s="21">
        <f>(SUMSQ(B73:H73)/C2)-C6</f>
        <v>361432.79166662693</v>
      </c>
      <c r="G3" s="21">
        <f>F3/E3</f>
        <v>180716.39583331347</v>
      </c>
      <c r="H3" s="21">
        <f>G3/G5</f>
        <v>0.39030780070972182</v>
      </c>
      <c r="I3" s="22">
        <f>FINV(0.05,E3,E$5)</f>
        <v>3.3158295010646679</v>
      </c>
      <c r="J3" s="23" t="str">
        <f>IF(H3&gt;K3,"**",IF(H3&gt;I3,"*","NS"))</f>
        <v>NS</v>
      </c>
      <c r="K3" s="22">
        <f>FINV(0.01,E3,E$5)</f>
        <v>5.3903458632348258</v>
      </c>
    </row>
    <row r="4" spans="1:16">
      <c r="B4" s="17" t="s">
        <v>86</v>
      </c>
      <c r="C4" s="24">
        <f>I73</f>
        <v>196421</v>
      </c>
      <c r="D4" s="20" t="s">
        <v>87</v>
      </c>
      <c r="E4" s="21">
        <f>C2-1</f>
        <v>15</v>
      </c>
      <c r="F4" s="21">
        <f>(SUMSQ(I13:I72)/C3)-C6</f>
        <v>90748405.145833254</v>
      </c>
      <c r="G4" s="21">
        <f>F4/E4</f>
        <v>6049893.676388884</v>
      </c>
      <c r="H4" s="21">
        <f>G4/G5</f>
        <v>13.066444162249667</v>
      </c>
      <c r="I4" s="22">
        <f>FINV(0.05,E4,E$5)</f>
        <v>2.0148036912809903</v>
      </c>
      <c r="J4" s="23" t="str">
        <f>IF(H4&gt;K4,"**",IF(H4&gt;I4,"*","NS"))</f>
        <v>**</v>
      </c>
      <c r="K4" s="22">
        <f>FINV(0.01,E4,E$5)</f>
        <v>2.700180341765182</v>
      </c>
    </row>
    <row r="5" spans="1:16">
      <c r="B5" s="25" t="s">
        <v>88</v>
      </c>
      <c r="C5" s="24">
        <f>I73/(C2*C3)</f>
        <v>4092.1041666666665</v>
      </c>
      <c r="D5" s="20" t="s">
        <v>89</v>
      </c>
      <c r="E5" s="21">
        <f>E4*E3</f>
        <v>30</v>
      </c>
      <c r="F5" s="21">
        <f>F6-F4-F3</f>
        <v>13890298.541666746</v>
      </c>
      <c r="G5" s="22">
        <f>F5/E5</f>
        <v>463009.95138889155</v>
      </c>
      <c r="H5" s="21"/>
      <c r="I5" s="21"/>
      <c r="J5" s="23"/>
    </row>
    <row r="6" spans="1:16">
      <c r="B6" s="17" t="s">
        <v>90</v>
      </c>
      <c r="C6" s="24">
        <f>POWER(I73,2)/(C2*C3)</f>
        <v>803775192.52083337</v>
      </c>
      <c r="D6" s="19" t="s">
        <v>91</v>
      </c>
      <c r="E6" s="26">
        <f>C2*C3-1</f>
        <v>47</v>
      </c>
      <c r="F6" s="26">
        <f>SUMSQ(B13:H72)-C6</f>
        <v>105000136.47916663</v>
      </c>
      <c r="G6" s="26"/>
      <c r="H6" s="26"/>
      <c r="I6" s="26"/>
      <c r="J6" s="23"/>
    </row>
    <row r="7" spans="1:16" s="27" customFormat="1">
      <c r="B7" s="28"/>
      <c r="C7" s="29"/>
      <c r="D7" s="30" t="s">
        <v>92</v>
      </c>
      <c r="E7" s="31"/>
      <c r="F7" s="31">
        <f>SQRT(G5)</f>
        <v>680.44834586388083</v>
      </c>
      <c r="G7" s="32"/>
      <c r="H7" s="32"/>
      <c r="I7" s="32"/>
      <c r="J7" s="28"/>
    </row>
    <row r="8" spans="1:16">
      <c r="D8" s="108" t="s">
        <v>93</v>
      </c>
      <c r="E8" s="108"/>
      <c r="F8" s="33">
        <f>SQRT((G5)/C3)</f>
        <v>392.85703565414718</v>
      </c>
      <c r="I8" s="4"/>
    </row>
    <row r="9" spans="1:16">
      <c r="D9" s="108" t="s">
        <v>94</v>
      </c>
      <c r="E9" s="108"/>
      <c r="F9" s="33">
        <f>TINV(0.05,E5)*F8*SQRT(2)</f>
        <v>1134.6533816435083</v>
      </c>
      <c r="G9" t="s">
        <v>95</v>
      </c>
      <c r="H9" s="33">
        <f>TINV(0.01,E5)*F8*SQRT(2)</f>
        <v>1527.852890899569</v>
      </c>
    </row>
    <row r="10" spans="1:16">
      <c r="D10" s="108" t="s">
        <v>96</v>
      </c>
      <c r="E10" s="108"/>
      <c r="F10" s="33">
        <f>SQRT(G5)/C5*100</f>
        <v>16.628324161605061</v>
      </c>
    </row>
    <row r="11" spans="1:16">
      <c r="D11" s="23"/>
      <c r="E11" s="34"/>
      <c r="O11" s="35" t="s">
        <v>97</v>
      </c>
      <c r="P11" s="36">
        <f>C5</f>
        <v>4092.1041666666665</v>
      </c>
    </row>
    <row r="12" spans="1:16">
      <c r="A12" s="37"/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8</v>
      </c>
      <c r="I12" s="37" t="s">
        <v>98</v>
      </c>
      <c r="J12" s="37" t="s">
        <v>88</v>
      </c>
      <c r="O12" s="35" t="s">
        <v>92</v>
      </c>
      <c r="P12" s="36">
        <f>SQRT(G5)</f>
        <v>680.44834586388083</v>
      </c>
    </row>
    <row r="13" spans="1:16">
      <c r="A13" s="37" t="s">
        <v>12</v>
      </c>
      <c r="B13" s="8">
        <v>4308</v>
      </c>
      <c r="C13" s="8">
        <v>5104</v>
      </c>
      <c r="D13" s="8">
        <v>3978</v>
      </c>
      <c r="E13" s="38"/>
      <c r="F13" s="38"/>
      <c r="G13" s="38"/>
      <c r="H13" s="38"/>
      <c r="I13" s="39">
        <f t="shared" ref="I13:I18" si="0">SUM(B13:H13)</f>
        <v>13390</v>
      </c>
      <c r="J13" s="40">
        <f t="shared" ref="J13:J18" si="1">AVERAGE(B13:H13)</f>
        <v>4463.333333333333</v>
      </c>
      <c r="O13" s="35" t="s">
        <v>99</v>
      </c>
      <c r="P13" s="36">
        <f>F7/C5*100</f>
        <v>16.628324161605061</v>
      </c>
    </row>
    <row r="14" spans="1:16">
      <c r="A14" s="37" t="s">
        <v>13</v>
      </c>
      <c r="B14" s="8">
        <v>5240</v>
      </c>
      <c r="C14" s="47">
        <v>4020</v>
      </c>
      <c r="D14" s="8">
        <v>4684</v>
      </c>
      <c r="E14" s="38"/>
      <c r="F14" s="38"/>
      <c r="G14" s="38"/>
      <c r="H14" s="38"/>
      <c r="I14" s="39">
        <f t="shared" si="0"/>
        <v>13944</v>
      </c>
      <c r="J14" s="40">
        <f t="shared" si="1"/>
        <v>4648</v>
      </c>
      <c r="O14" s="35" t="s">
        <v>100</v>
      </c>
      <c r="P14" s="36">
        <f>F7/SQRT(C3)</f>
        <v>392.85703565414718</v>
      </c>
    </row>
    <row r="15" spans="1:16">
      <c r="A15" s="37" t="s">
        <v>14</v>
      </c>
      <c r="B15" s="8">
        <v>5298</v>
      </c>
      <c r="C15" s="8">
        <v>8248</v>
      </c>
      <c r="D15" s="47">
        <v>6778</v>
      </c>
      <c r="E15" s="38"/>
      <c r="F15" s="38"/>
      <c r="G15" s="38"/>
      <c r="H15" s="38"/>
      <c r="I15" s="39">
        <f t="shared" si="0"/>
        <v>20324</v>
      </c>
      <c r="J15" s="40">
        <f t="shared" si="1"/>
        <v>6774.666666666667</v>
      </c>
      <c r="O15" s="35" t="s">
        <v>101</v>
      </c>
      <c r="P15" s="36">
        <f>F8*SQRT(2)</f>
        <v>555.58374789578556</v>
      </c>
    </row>
    <row r="16" spans="1:16">
      <c r="A16" s="37" t="s">
        <v>15</v>
      </c>
      <c r="B16" s="8">
        <v>4312</v>
      </c>
      <c r="C16" s="8">
        <v>4362</v>
      </c>
      <c r="D16" s="8">
        <v>3574</v>
      </c>
      <c r="E16" s="38"/>
      <c r="F16" s="38"/>
      <c r="G16" s="38"/>
      <c r="H16" s="38"/>
      <c r="I16" s="39">
        <f t="shared" si="0"/>
        <v>12248</v>
      </c>
      <c r="J16" s="40">
        <f t="shared" si="1"/>
        <v>4082.6666666666665</v>
      </c>
      <c r="O16" s="35" t="s">
        <v>102</v>
      </c>
      <c r="P16" s="36">
        <f>TINV(0.05,E5)*F8*SQRT(2)</f>
        <v>1134.6533816435083</v>
      </c>
    </row>
    <row r="17" spans="1:16">
      <c r="A17" s="37" t="s">
        <v>16</v>
      </c>
      <c r="B17" s="8">
        <v>6340</v>
      </c>
      <c r="C17" s="8">
        <v>6324</v>
      </c>
      <c r="D17" s="8">
        <v>5370</v>
      </c>
      <c r="E17" s="38"/>
      <c r="F17" s="38"/>
      <c r="G17" s="38"/>
      <c r="H17" s="38"/>
      <c r="I17" s="39">
        <f t="shared" si="0"/>
        <v>18034</v>
      </c>
      <c r="J17" s="40">
        <f t="shared" si="1"/>
        <v>6011.333333333333</v>
      </c>
      <c r="O17" s="35" t="s">
        <v>103</v>
      </c>
      <c r="P17" s="36">
        <f>TINV(0.01,E5)*F8*SQRT(2)</f>
        <v>1527.852890899569</v>
      </c>
    </row>
    <row r="18" spans="1:16">
      <c r="A18" s="37" t="s">
        <v>17</v>
      </c>
      <c r="B18" s="47">
        <v>6454</v>
      </c>
      <c r="C18" s="8">
        <v>5178</v>
      </c>
      <c r="D18" s="8">
        <v>6822</v>
      </c>
      <c r="E18" s="38"/>
      <c r="F18" s="38"/>
      <c r="G18" s="38"/>
      <c r="H18" s="38"/>
      <c r="I18" s="39">
        <f t="shared" si="0"/>
        <v>18454</v>
      </c>
      <c r="J18" s="40">
        <f t="shared" si="1"/>
        <v>6151.333333333333</v>
      </c>
      <c r="O18" s="35" t="s">
        <v>104</v>
      </c>
      <c r="P18" s="36">
        <f>(G4-G5)/C3</f>
        <v>1862294.5749999974</v>
      </c>
    </row>
    <row r="19" spans="1:16">
      <c r="A19" s="37" t="s">
        <v>18</v>
      </c>
      <c r="B19" s="8">
        <v>5736</v>
      </c>
      <c r="C19" s="8">
        <v>5428</v>
      </c>
      <c r="D19" s="8">
        <v>4764</v>
      </c>
      <c r="E19" s="38"/>
      <c r="F19" s="38"/>
      <c r="G19" s="38"/>
      <c r="H19" s="38"/>
      <c r="I19" s="39">
        <f>SUM(B19:H19)</f>
        <v>15928</v>
      </c>
      <c r="J19" s="40">
        <f>AVERAGE(B19:H19)</f>
        <v>5309.333333333333</v>
      </c>
      <c r="O19" t="s">
        <v>105</v>
      </c>
      <c r="P19" s="36">
        <f>P18+G5</f>
        <v>2325304.5263888892</v>
      </c>
    </row>
    <row r="20" spans="1:16">
      <c r="A20" s="37" t="s">
        <v>19</v>
      </c>
      <c r="B20" s="8">
        <v>2876</v>
      </c>
      <c r="C20" s="8">
        <v>2656</v>
      </c>
      <c r="D20" s="47">
        <v>3154</v>
      </c>
      <c r="E20" s="38"/>
      <c r="F20" s="38"/>
      <c r="G20" s="38"/>
      <c r="H20" s="38"/>
      <c r="I20" s="39">
        <f>SUM(B20:H20)</f>
        <v>8686</v>
      </c>
      <c r="J20" s="40">
        <f>AVERAGE(B20:H20)</f>
        <v>2895.3333333333335</v>
      </c>
      <c r="O20" t="s">
        <v>106</v>
      </c>
      <c r="P20" s="36">
        <f>SQRT(P18)</f>
        <v>1364.6591424234834</v>
      </c>
    </row>
    <row r="21" spans="1:16">
      <c r="A21" s="37" t="s">
        <v>20</v>
      </c>
      <c r="B21" s="8">
        <v>4196</v>
      </c>
      <c r="C21" s="8">
        <v>3272</v>
      </c>
      <c r="D21" s="8">
        <v>3888</v>
      </c>
      <c r="E21" s="38"/>
      <c r="F21" s="38"/>
      <c r="G21" s="38"/>
      <c r="H21" s="38"/>
      <c r="I21" s="39">
        <f>SUM(B21:H21)</f>
        <v>11356</v>
      </c>
      <c r="J21" s="40">
        <f>AVERAGE(B21:H21)</f>
        <v>3785.3333333333335</v>
      </c>
      <c r="O21" t="s">
        <v>107</v>
      </c>
      <c r="P21" s="36">
        <f>SQRT(P19)</f>
        <v>1524.8949230648284</v>
      </c>
    </row>
    <row r="22" spans="1:16">
      <c r="A22" s="37" t="s">
        <v>21</v>
      </c>
      <c r="B22" s="47">
        <v>3205</v>
      </c>
      <c r="C22" s="8">
        <v>3058</v>
      </c>
      <c r="D22" s="8">
        <v>3346</v>
      </c>
      <c r="E22" s="41"/>
      <c r="F22" s="38"/>
      <c r="G22" s="38"/>
      <c r="H22" s="38"/>
      <c r="I22" s="39">
        <f>SUM(B22:H22)</f>
        <v>9609</v>
      </c>
      <c r="J22" s="40">
        <f>AVERAGE(B22:H22)</f>
        <v>3203</v>
      </c>
      <c r="O22" t="s">
        <v>108</v>
      </c>
      <c r="P22" s="36">
        <f>G5</f>
        <v>463009.95138889155</v>
      </c>
    </row>
    <row r="23" spans="1:16">
      <c r="A23" s="37" t="s">
        <v>22</v>
      </c>
      <c r="B23" s="8">
        <v>1990</v>
      </c>
      <c r="C23" s="8">
        <v>1610</v>
      </c>
      <c r="D23" s="47">
        <v>2496</v>
      </c>
      <c r="E23" s="41"/>
      <c r="F23" s="38"/>
      <c r="G23" s="38"/>
      <c r="H23" s="38"/>
      <c r="I23" s="39">
        <f>SUM(B23:H23)</f>
        <v>6096</v>
      </c>
      <c r="J23" s="40">
        <f>AVERAGE(B23:H23)</f>
        <v>2032</v>
      </c>
      <c r="O23" t="s">
        <v>109</v>
      </c>
      <c r="P23" s="36">
        <f>SQRT(P22)</f>
        <v>680.44834586388083</v>
      </c>
    </row>
    <row r="24" spans="1:16">
      <c r="A24" s="37" t="s">
        <v>23</v>
      </c>
      <c r="B24" s="8">
        <v>3182</v>
      </c>
      <c r="C24" s="8">
        <v>4904</v>
      </c>
      <c r="D24" s="47">
        <v>3908</v>
      </c>
      <c r="E24" s="41"/>
      <c r="F24" s="38"/>
      <c r="G24" s="38"/>
      <c r="H24" s="38"/>
      <c r="I24" s="39">
        <f t="shared" ref="I24:I29" si="2">SUM(B24:H24)</f>
        <v>11994</v>
      </c>
      <c r="J24" s="40">
        <f t="shared" ref="J24:J29" si="3">AVERAGE(B24:H24)</f>
        <v>3998</v>
      </c>
      <c r="O24" t="s">
        <v>110</v>
      </c>
      <c r="P24" s="36">
        <f>P20/C5*100</f>
        <v>33.348592480604012</v>
      </c>
    </row>
    <row r="25" spans="1:16">
      <c r="A25" s="37" t="s">
        <v>24</v>
      </c>
      <c r="B25" s="8">
        <v>2300</v>
      </c>
      <c r="C25" s="8">
        <v>3684</v>
      </c>
      <c r="D25" s="47">
        <v>2752</v>
      </c>
      <c r="E25" s="41"/>
      <c r="F25" s="38"/>
      <c r="G25" s="38"/>
      <c r="H25" s="38"/>
      <c r="I25" s="39">
        <f t="shared" si="2"/>
        <v>8736</v>
      </c>
      <c r="J25" s="40">
        <f t="shared" si="3"/>
        <v>2912</v>
      </c>
      <c r="O25" t="s">
        <v>111</v>
      </c>
      <c r="P25" s="36">
        <f>P21/C5*100</f>
        <v>37.264323217533644</v>
      </c>
    </row>
    <row r="26" spans="1:16">
      <c r="A26" s="37" t="s">
        <v>25</v>
      </c>
      <c r="B26" s="47">
        <v>2932</v>
      </c>
      <c r="C26" s="8">
        <v>3302</v>
      </c>
      <c r="D26" s="8">
        <v>4660</v>
      </c>
      <c r="E26" s="41"/>
      <c r="F26" s="38"/>
      <c r="G26" s="38"/>
      <c r="H26" s="38"/>
      <c r="I26" s="39">
        <f t="shared" si="2"/>
        <v>10894</v>
      </c>
      <c r="J26" s="40">
        <f t="shared" si="3"/>
        <v>3631.3333333333335</v>
      </c>
      <c r="O26" t="s">
        <v>112</v>
      </c>
      <c r="P26" s="36">
        <f>P23/C5*100</f>
        <v>16.628324161605061</v>
      </c>
    </row>
    <row r="27" spans="1:16">
      <c r="A27" s="37" t="s">
        <v>26</v>
      </c>
      <c r="B27" s="47">
        <v>1720</v>
      </c>
      <c r="C27" s="8">
        <v>1652</v>
      </c>
      <c r="D27" s="8">
        <v>2288</v>
      </c>
      <c r="E27" s="41"/>
      <c r="F27" s="38"/>
      <c r="G27" s="38"/>
      <c r="H27" s="38"/>
      <c r="I27" s="39">
        <f t="shared" si="2"/>
        <v>5660</v>
      </c>
      <c r="J27" s="40">
        <f t="shared" si="3"/>
        <v>1886.6666666666667</v>
      </c>
      <c r="O27" t="s">
        <v>113</v>
      </c>
      <c r="P27" s="36">
        <f>P18/P19*100</f>
        <v>80.088201517934991</v>
      </c>
    </row>
    <row r="28" spans="1:16">
      <c r="A28" s="37" t="s">
        <v>27</v>
      </c>
      <c r="B28" s="47">
        <v>3430</v>
      </c>
      <c r="C28" s="8">
        <v>3810</v>
      </c>
      <c r="D28" s="8">
        <v>3828</v>
      </c>
      <c r="E28" s="41"/>
      <c r="F28" s="38"/>
      <c r="G28" s="38"/>
      <c r="H28" s="38"/>
      <c r="I28" s="39">
        <f t="shared" si="2"/>
        <v>11068</v>
      </c>
      <c r="J28" s="40">
        <f t="shared" si="3"/>
        <v>3689.3333333333335</v>
      </c>
      <c r="O28" t="s">
        <v>114</v>
      </c>
      <c r="P28" s="36">
        <f>P18/P21*2.06</f>
        <v>2515.7974929770949</v>
      </c>
    </row>
    <row r="29" spans="1:16">
      <c r="A29" s="37">
        <v>17</v>
      </c>
      <c r="C29" s="23"/>
      <c r="D29" s="42"/>
      <c r="E29" s="41"/>
      <c r="F29" s="38"/>
      <c r="G29" s="38"/>
      <c r="H29" s="38"/>
      <c r="I29" s="39">
        <f t="shared" si="2"/>
        <v>0</v>
      </c>
      <c r="J29" s="40" t="e">
        <f t="shared" si="3"/>
        <v>#DIV/0!</v>
      </c>
      <c r="O29" t="s">
        <v>115</v>
      </c>
      <c r="P29" s="36">
        <f>P28/C5*100</f>
        <v>61.479312121871168</v>
      </c>
    </row>
    <row r="30" spans="1:16">
      <c r="A30" s="37">
        <v>18</v>
      </c>
      <c r="C30" s="23"/>
      <c r="D30" s="42"/>
      <c r="E30" s="41"/>
      <c r="F30" s="38"/>
      <c r="G30" s="38"/>
      <c r="H30" s="38"/>
      <c r="I30" s="39">
        <f>SUM(B30:H30)</f>
        <v>0</v>
      </c>
      <c r="J30" s="40" t="e">
        <f>AVERAGE(B30:H30)</f>
        <v>#DIV/0!</v>
      </c>
    </row>
    <row r="31" spans="1:16">
      <c r="A31" s="37">
        <v>19</v>
      </c>
      <c r="C31" s="42"/>
      <c r="D31" s="42"/>
      <c r="E31" s="41"/>
      <c r="F31" s="38"/>
      <c r="G31" s="38"/>
      <c r="H31" s="38"/>
      <c r="I31" s="39">
        <f>SUM(B31:H31)</f>
        <v>0</v>
      </c>
      <c r="J31" s="40" t="e">
        <f>AVERAGE(B31:H31)</f>
        <v>#DIV/0!</v>
      </c>
    </row>
    <row r="32" spans="1:16">
      <c r="A32" s="37">
        <v>20</v>
      </c>
      <c r="C32" s="42"/>
      <c r="D32" s="42"/>
      <c r="E32" s="41"/>
      <c r="F32" s="38"/>
      <c r="G32" s="38"/>
      <c r="H32" s="38"/>
      <c r="I32" s="39">
        <f t="shared" ref="I32:I72" si="4">SUM(B32:H32)</f>
        <v>0</v>
      </c>
      <c r="J32" s="40" t="e">
        <f t="shared" ref="J32:J72" si="5">AVERAGE(B32:H32)</f>
        <v>#DIV/0!</v>
      </c>
    </row>
    <row r="33" spans="1:10">
      <c r="A33" s="37">
        <v>21</v>
      </c>
      <c r="C33" s="43"/>
      <c r="D33" s="43"/>
      <c r="E33" s="41"/>
      <c r="F33" s="38"/>
      <c r="G33" s="38"/>
      <c r="H33" s="38"/>
      <c r="I33" s="39">
        <f t="shared" si="4"/>
        <v>0</v>
      </c>
      <c r="J33" s="40" t="e">
        <f t="shared" si="5"/>
        <v>#DIV/0!</v>
      </c>
    </row>
    <row r="34" spans="1:10">
      <c r="A34" s="37">
        <v>22</v>
      </c>
      <c r="C34" s="43"/>
      <c r="D34" s="43"/>
      <c r="E34" s="41"/>
      <c r="F34" s="38"/>
      <c r="G34" s="38"/>
      <c r="H34" s="38"/>
      <c r="I34" s="39">
        <f t="shared" si="4"/>
        <v>0</v>
      </c>
      <c r="J34" s="40" t="e">
        <f t="shared" si="5"/>
        <v>#DIV/0!</v>
      </c>
    </row>
    <row r="35" spans="1:10">
      <c r="A35" s="37">
        <v>23</v>
      </c>
      <c r="C35" s="43"/>
      <c r="D35" s="43"/>
      <c r="E35" s="41"/>
      <c r="F35" s="38"/>
      <c r="G35" s="38"/>
      <c r="H35" s="38"/>
      <c r="I35" s="39">
        <f t="shared" si="4"/>
        <v>0</v>
      </c>
      <c r="J35" s="40" t="e">
        <f t="shared" si="5"/>
        <v>#DIV/0!</v>
      </c>
    </row>
    <row r="36" spans="1:10">
      <c r="A36" s="37">
        <v>24</v>
      </c>
      <c r="C36" s="43"/>
      <c r="D36" s="43"/>
      <c r="E36" s="41"/>
      <c r="F36" s="38"/>
      <c r="G36" s="38"/>
      <c r="H36" s="38"/>
      <c r="I36" s="39">
        <f t="shared" si="4"/>
        <v>0</v>
      </c>
      <c r="J36" s="40" t="e">
        <f t="shared" si="5"/>
        <v>#DIV/0!</v>
      </c>
    </row>
    <row r="37" spans="1:10">
      <c r="A37" s="37">
        <v>25</v>
      </c>
      <c r="C37" s="43"/>
      <c r="D37" s="43"/>
      <c r="E37" s="41"/>
      <c r="F37" s="38"/>
      <c r="G37" s="38"/>
      <c r="H37" s="38"/>
      <c r="I37" s="39">
        <f t="shared" si="4"/>
        <v>0</v>
      </c>
      <c r="J37" s="40" t="e">
        <f t="shared" si="5"/>
        <v>#DIV/0!</v>
      </c>
    </row>
    <row r="38" spans="1:10">
      <c r="A38" s="37">
        <v>26</v>
      </c>
      <c r="C38" s="43"/>
      <c r="D38" s="43"/>
      <c r="E38" s="41"/>
      <c r="F38" s="38"/>
      <c r="G38" s="38"/>
      <c r="H38" s="38"/>
      <c r="I38" s="39">
        <f t="shared" si="4"/>
        <v>0</v>
      </c>
      <c r="J38" s="40" t="e">
        <f t="shared" si="5"/>
        <v>#DIV/0!</v>
      </c>
    </row>
    <row r="39" spans="1:10">
      <c r="A39" s="37">
        <v>27</v>
      </c>
      <c r="C39" s="43"/>
      <c r="D39" s="43"/>
      <c r="E39" s="41"/>
      <c r="F39" s="38"/>
      <c r="G39" s="38"/>
      <c r="H39" s="38"/>
      <c r="I39" s="39">
        <f t="shared" si="4"/>
        <v>0</v>
      </c>
      <c r="J39" s="40" t="e">
        <f t="shared" si="5"/>
        <v>#DIV/0!</v>
      </c>
    </row>
    <row r="40" spans="1:10">
      <c r="A40" s="37">
        <v>28</v>
      </c>
      <c r="B40" s="43"/>
      <c r="C40" s="43"/>
      <c r="D40" s="43"/>
      <c r="E40" s="41"/>
      <c r="F40" s="38"/>
      <c r="G40" s="38"/>
      <c r="H40" s="38"/>
      <c r="I40" s="39">
        <f t="shared" si="4"/>
        <v>0</v>
      </c>
      <c r="J40" s="40" t="e">
        <f t="shared" si="5"/>
        <v>#DIV/0!</v>
      </c>
    </row>
    <row r="41" spans="1:10">
      <c r="A41" s="37">
        <v>29</v>
      </c>
      <c r="B41" s="43"/>
      <c r="C41" s="43"/>
      <c r="D41" s="43"/>
      <c r="E41" s="41"/>
      <c r="F41" s="38"/>
      <c r="G41" s="38"/>
      <c r="H41" s="38"/>
      <c r="I41" s="39">
        <f t="shared" si="4"/>
        <v>0</v>
      </c>
      <c r="J41" s="40" t="e">
        <f t="shared" si="5"/>
        <v>#DIV/0!</v>
      </c>
    </row>
    <row r="42" spans="1:10">
      <c r="A42" s="37">
        <v>30</v>
      </c>
      <c r="B42" s="43"/>
      <c r="C42" s="43"/>
      <c r="D42" s="43"/>
      <c r="E42" s="41"/>
      <c r="F42" s="38"/>
      <c r="G42" s="38"/>
      <c r="H42" s="38"/>
      <c r="I42" s="39">
        <f t="shared" si="4"/>
        <v>0</v>
      </c>
      <c r="J42" s="40" t="e">
        <f t="shared" si="5"/>
        <v>#DIV/0!</v>
      </c>
    </row>
    <row r="43" spans="1:10">
      <c r="A43" s="37">
        <v>31</v>
      </c>
      <c r="B43" s="43"/>
      <c r="C43" s="43"/>
      <c r="D43" s="43"/>
      <c r="E43" s="41"/>
      <c r="F43" s="38"/>
      <c r="G43" s="38"/>
      <c r="H43" s="38"/>
      <c r="I43" s="39">
        <f t="shared" si="4"/>
        <v>0</v>
      </c>
      <c r="J43" s="40" t="e">
        <f t="shared" si="5"/>
        <v>#DIV/0!</v>
      </c>
    </row>
    <row r="44" spans="1:10">
      <c r="A44" s="37">
        <v>32</v>
      </c>
      <c r="B44" s="43"/>
      <c r="C44" s="43"/>
      <c r="D44" s="43"/>
      <c r="E44" s="41"/>
      <c r="F44" s="38"/>
      <c r="G44" s="38"/>
      <c r="H44" s="38"/>
      <c r="I44" s="39">
        <f t="shared" si="4"/>
        <v>0</v>
      </c>
      <c r="J44" s="40" t="e">
        <f t="shared" si="5"/>
        <v>#DIV/0!</v>
      </c>
    </row>
    <row r="45" spans="1:10">
      <c r="A45" s="37">
        <v>33</v>
      </c>
      <c r="B45" s="43"/>
      <c r="C45" s="43"/>
      <c r="D45" s="43"/>
      <c r="E45" s="41"/>
      <c r="F45" s="38"/>
      <c r="G45" s="38"/>
      <c r="H45" s="38"/>
      <c r="I45" s="39">
        <f t="shared" si="4"/>
        <v>0</v>
      </c>
      <c r="J45" s="40" t="e">
        <f t="shared" si="5"/>
        <v>#DIV/0!</v>
      </c>
    </row>
    <row r="46" spans="1:10">
      <c r="A46" s="37">
        <v>34</v>
      </c>
      <c r="B46" s="43"/>
      <c r="C46" s="43"/>
      <c r="D46" s="43"/>
      <c r="E46" s="41"/>
      <c r="F46" s="38"/>
      <c r="G46" s="38"/>
      <c r="H46" s="38"/>
      <c r="I46" s="39">
        <f t="shared" si="4"/>
        <v>0</v>
      </c>
      <c r="J46" s="40" t="e">
        <f t="shared" si="5"/>
        <v>#DIV/0!</v>
      </c>
    </row>
    <row r="47" spans="1:10">
      <c r="A47" s="37">
        <v>35</v>
      </c>
      <c r="B47" s="43"/>
      <c r="C47" s="43"/>
      <c r="D47" s="43"/>
      <c r="E47" s="41"/>
      <c r="F47" s="38"/>
      <c r="G47" s="38"/>
      <c r="H47" s="38"/>
      <c r="I47" s="39">
        <f t="shared" si="4"/>
        <v>0</v>
      </c>
      <c r="J47" s="40" t="e">
        <f t="shared" si="5"/>
        <v>#DIV/0!</v>
      </c>
    </row>
    <row r="48" spans="1:10">
      <c r="A48" s="37">
        <v>36</v>
      </c>
      <c r="B48" s="43"/>
      <c r="C48" s="43"/>
      <c r="D48" s="43"/>
      <c r="E48" s="41"/>
      <c r="F48" s="38"/>
      <c r="G48" s="38"/>
      <c r="H48" s="38"/>
      <c r="I48" s="39">
        <f t="shared" si="4"/>
        <v>0</v>
      </c>
      <c r="J48" s="40" t="e">
        <f t="shared" si="5"/>
        <v>#DIV/0!</v>
      </c>
    </row>
    <row r="49" spans="1:10">
      <c r="A49" s="37">
        <v>37</v>
      </c>
      <c r="B49" s="43"/>
      <c r="C49" s="43"/>
      <c r="D49" s="43"/>
      <c r="E49" s="41"/>
      <c r="F49" s="38"/>
      <c r="G49" s="38"/>
      <c r="H49" s="38"/>
      <c r="I49" s="39">
        <f t="shared" si="4"/>
        <v>0</v>
      </c>
      <c r="J49" s="40" t="e">
        <f t="shared" si="5"/>
        <v>#DIV/0!</v>
      </c>
    </row>
    <row r="50" spans="1:10">
      <c r="A50" s="37">
        <v>38</v>
      </c>
      <c r="B50" s="43"/>
      <c r="C50" s="43"/>
      <c r="D50" s="43"/>
      <c r="E50" s="41"/>
      <c r="F50" s="38"/>
      <c r="G50" s="38"/>
      <c r="H50" s="38"/>
      <c r="I50" s="39">
        <f t="shared" si="4"/>
        <v>0</v>
      </c>
      <c r="J50" s="40" t="e">
        <f t="shared" si="5"/>
        <v>#DIV/0!</v>
      </c>
    </row>
    <row r="51" spans="1:10">
      <c r="A51" s="37">
        <v>39</v>
      </c>
      <c r="B51" s="43"/>
      <c r="C51" s="43"/>
      <c r="D51" s="43"/>
      <c r="E51" s="41"/>
      <c r="F51" s="38"/>
      <c r="G51" s="38"/>
      <c r="H51" s="38"/>
      <c r="I51" s="39">
        <f t="shared" si="4"/>
        <v>0</v>
      </c>
      <c r="J51" s="40" t="e">
        <f t="shared" si="5"/>
        <v>#DIV/0!</v>
      </c>
    </row>
    <row r="52" spans="1:10">
      <c r="A52" s="37">
        <v>40</v>
      </c>
      <c r="B52" s="43"/>
      <c r="C52" s="43"/>
      <c r="D52" s="43"/>
      <c r="E52" s="41"/>
      <c r="F52" s="38"/>
      <c r="G52" s="38"/>
      <c r="H52" s="38"/>
      <c r="I52" s="39">
        <f t="shared" si="4"/>
        <v>0</v>
      </c>
      <c r="J52" s="40" t="e">
        <f t="shared" si="5"/>
        <v>#DIV/0!</v>
      </c>
    </row>
    <row r="53" spans="1:10">
      <c r="A53" s="37">
        <v>41</v>
      </c>
      <c r="B53" s="43"/>
      <c r="C53" s="43"/>
      <c r="D53" s="43"/>
      <c r="E53" s="41"/>
      <c r="F53" s="38"/>
      <c r="G53" s="38"/>
      <c r="H53" s="38"/>
      <c r="I53" s="39">
        <f t="shared" si="4"/>
        <v>0</v>
      </c>
      <c r="J53" s="40" t="e">
        <f t="shared" si="5"/>
        <v>#DIV/0!</v>
      </c>
    </row>
    <row r="54" spans="1:10">
      <c r="A54" s="37">
        <v>42</v>
      </c>
      <c r="B54" s="43"/>
      <c r="C54" s="43"/>
      <c r="D54" s="43"/>
      <c r="E54" s="41"/>
      <c r="F54" s="38"/>
      <c r="G54" s="38"/>
      <c r="H54" s="38"/>
      <c r="I54" s="39">
        <f t="shared" si="4"/>
        <v>0</v>
      </c>
      <c r="J54" s="40" t="e">
        <f t="shared" si="5"/>
        <v>#DIV/0!</v>
      </c>
    </row>
    <row r="55" spans="1:10">
      <c r="A55" s="37">
        <v>43</v>
      </c>
      <c r="B55" s="43"/>
      <c r="C55" s="43"/>
      <c r="D55" s="43"/>
      <c r="E55" s="41"/>
      <c r="F55" s="38"/>
      <c r="G55" s="38"/>
      <c r="H55" s="38"/>
      <c r="I55" s="39">
        <f t="shared" si="4"/>
        <v>0</v>
      </c>
      <c r="J55" s="40" t="e">
        <f t="shared" si="5"/>
        <v>#DIV/0!</v>
      </c>
    </row>
    <row r="56" spans="1:10">
      <c r="A56" s="37">
        <v>44</v>
      </c>
      <c r="B56" s="43"/>
      <c r="C56" s="43"/>
      <c r="D56" s="43"/>
      <c r="E56" s="41"/>
      <c r="F56" s="38"/>
      <c r="G56" s="38"/>
      <c r="H56" s="38"/>
      <c r="I56" s="39">
        <f t="shared" si="4"/>
        <v>0</v>
      </c>
      <c r="J56" s="40" t="e">
        <f t="shared" si="5"/>
        <v>#DIV/0!</v>
      </c>
    </row>
    <row r="57" spans="1:10">
      <c r="A57" s="37">
        <v>45</v>
      </c>
      <c r="B57" s="43"/>
      <c r="C57" s="43"/>
      <c r="D57" s="43"/>
      <c r="E57" s="41"/>
      <c r="F57" s="38"/>
      <c r="G57" s="38"/>
      <c r="H57" s="38"/>
      <c r="I57" s="39">
        <f t="shared" si="4"/>
        <v>0</v>
      </c>
      <c r="J57" s="40" t="e">
        <f t="shared" si="5"/>
        <v>#DIV/0!</v>
      </c>
    </row>
    <row r="58" spans="1:10">
      <c r="A58" s="37">
        <v>46</v>
      </c>
      <c r="B58" s="43"/>
      <c r="C58" s="43"/>
      <c r="D58" s="43"/>
      <c r="E58" s="41"/>
      <c r="F58" s="38"/>
      <c r="G58" s="38"/>
      <c r="H58" s="38"/>
      <c r="I58" s="39">
        <f t="shared" si="4"/>
        <v>0</v>
      </c>
      <c r="J58" s="40" t="e">
        <f t="shared" si="5"/>
        <v>#DIV/0!</v>
      </c>
    </row>
    <row r="59" spans="1:10">
      <c r="A59" s="37">
        <v>47</v>
      </c>
      <c r="B59" s="43"/>
      <c r="C59" s="43"/>
      <c r="D59" s="43"/>
      <c r="E59" s="41"/>
      <c r="F59" s="38"/>
      <c r="G59" s="38"/>
      <c r="H59" s="38"/>
      <c r="I59" s="39">
        <f t="shared" si="4"/>
        <v>0</v>
      </c>
      <c r="J59" s="40" t="e">
        <f t="shared" si="5"/>
        <v>#DIV/0!</v>
      </c>
    </row>
    <row r="60" spans="1:10">
      <c r="A60" s="37">
        <v>48</v>
      </c>
      <c r="B60" s="43"/>
      <c r="C60" s="43"/>
      <c r="D60" s="43"/>
      <c r="E60" s="41"/>
      <c r="F60" s="38"/>
      <c r="G60" s="38"/>
      <c r="H60" s="38"/>
      <c r="I60" s="39">
        <f t="shared" si="4"/>
        <v>0</v>
      </c>
      <c r="J60" s="40" t="e">
        <f t="shared" si="5"/>
        <v>#DIV/0!</v>
      </c>
    </row>
    <row r="61" spans="1:10">
      <c r="A61" s="37">
        <v>49</v>
      </c>
      <c r="B61" s="43"/>
      <c r="C61" s="43"/>
      <c r="D61" s="43"/>
      <c r="E61" s="41"/>
      <c r="F61" s="38"/>
      <c r="G61" s="38"/>
      <c r="H61" s="38"/>
      <c r="I61" s="39">
        <f t="shared" si="4"/>
        <v>0</v>
      </c>
      <c r="J61" s="40" t="e">
        <f t="shared" si="5"/>
        <v>#DIV/0!</v>
      </c>
    </row>
    <row r="62" spans="1:10">
      <c r="A62" s="37">
        <v>50</v>
      </c>
      <c r="B62" s="43"/>
      <c r="C62" s="43"/>
      <c r="D62" s="43"/>
      <c r="E62" s="41"/>
      <c r="F62" s="38"/>
      <c r="G62" s="38"/>
      <c r="H62" s="38"/>
      <c r="I62" s="39">
        <f t="shared" si="4"/>
        <v>0</v>
      </c>
      <c r="J62" s="40" t="e">
        <f t="shared" si="5"/>
        <v>#DIV/0!</v>
      </c>
    </row>
    <row r="63" spans="1:10">
      <c r="A63" s="37">
        <v>51</v>
      </c>
      <c r="B63" s="43"/>
      <c r="C63" s="43"/>
      <c r="D63" s="43"/>
      <c r="E63" s="41"/>
      <c r="F63" s="38"/>
      <c r="G63" s="38"/>
      <c r="H63" s="38"/>
      <c r="I63" s="39">
        <f t="shared" si="4"/>
        <v>0</v>
      </c>
      <c r="J63" s="40" t="e">
        <f t="shared" si="5"/>
        <v>#DIV/0!</v>
      </c>
    </row>
    <row r="64" spans="1:10">
      <c r="A64" s="37">
        <v>52</v>
      </c>
      <c r="B64" s="43"/>
      <c r="C64" s="43"/>
      <c r="D64" s="43"/>
      <c r="E64" s="41"/>
      <c r="F64" s="38"/>
      <c r="G64" s="38"/>
      <c r="H64" s="38"/>
      <c r="I64" s="39">
        <f t="shared" si="4"/>
        <v>0</v>
      </c>
      <c r="J64" s="40" t="e">
        <f t="shared" si="5"/>
        <v>#DIV/0!</v>
      </c>
    </row>
    <row r="65" spans="1:10">
      <c r="A65" s="37">
        <v>53</v>
      </c>
      <c r="B65" s="43"/>
      <c r="C65" s="43"/>
      <c r="D65" s="43"/>
      <c r="E65" s="41"/>
      <c r="F65" s="38"/>
      <c r="G65" s="38"/>
      <c r="H65" s="38"/>
      <c r="I65" s="39">
        <f t="shared" si="4"/>
        <v>0</v>
      </c>
      <c r="J65" s="40" t="e">
        <f t="shared" si="5"/>
        <v>#DIV/0!</v>
      </c>
    </row>
    <row r="66" spans="1:10">
      <c r="A66" s="37">
        <v>54</v>
      </c>
      <c r="B66" s="43"/>
      <c r="C66" s="43"/>
      <c r="D66" s="43"/>
      <c r="E66" s="38"/>
      <c r="F66" s="38"/>
      <c r="G66" s="38"/>
      <c r="H66" s="38"/>
      <c r="I66" s="39">
        <f t="shared" si="4"/>
        <v>0</v>
      </c>
      <c r="J66" s="40" t="e">
        <f t="shared" si="5"/>
        <v>#DIV/0!</v>
      </c>
    </row>
    <row r="67" spans="1:10">
      <c r="A67" s="37">
        <v>55</v>
      </c>
      <c r="B67" s="43"/>
      <c r="C67" s="43"/>
      <c r="D67" s="43"/>
      <c r="E67" s="38"/>
      <c r="F67" s="38"/>
      <c r="G67" s="38"/>
      <c r="H67" s="38"/>
      <c r="I67" s="39">
        <f t="shared" si="4"/>
        <v>0</v>
      </c>
      <c r="J67" s="40" t="e">
        <f t="shared" si="5"/>
        <v>#DIV/0!</v>
      </c>
    </row>
    <row r="68" spans="1:10">
      <c r="A68" s="37">
        <v>56</v>
      </c>
      <c r="B68" s="43"/>
      <c r="C68" s="43"/>
      <c r="D68" s="43"/>
      <c r="E68" s="38"/>
      <c r="F68" s="38"/>
      <c r="G68" s="38"/>
      <c r="H68" s="38"/>
      <c r="I68" s="39">
        <f t="shared" si="4"/>
        <v>0</v>
      </c>
      <c r="J68" s="40" t="e">
        <f t="shared" si="5"/>
        <v>#DIV/0!</v>
      </c>
    </row>
    <row r="69" spans="1:10">
      <c r="A69" s="37">
        <v>57</v>
      </c>
      <c r="B69" s="43"/>
      <c r="C69" s="43"/>
      <c r="D69" s="43"/>
      <c r="E69" s="38"/>
      <c r="F69" s="38"/>
      <c r="G69" s="38"/>
      <c r="H69" s="38"/>
      <c r="I69" s="39">
        <f t="shared" si="4"/>
        <v>0</v>
      </c>
      <c r="J69" s="40" t="e">
        <f t="shared" si="5"/>
        <v>#DIV/0!</v>
      </c>
    </row>
    <row r="70" spans="1:10">
      <c r="A70" s="37">
        <v>58</v>
      </c>
      <c r="B70" s="43"/>
      <c r="C70" s="43"/>
      <c r="D70" s="43"/>
      <c r="E70" s="38"/>
      <c r="F70" s="38"/>
      <c r="G70" s="38"/>
      <c r="H70" s="38"/>
      <c r="I70" s="39">
        <f t="shared" si="4"/>
        <v>0</v>
      </c>
      <c r="J70" s="40" t="e">
        <f t="shared" si="5"/>
        <v>#DIV/0!</v>
      </c>
    </row>
    <row r="71" spans="1:10">
      <c r="A71" s="37">
        <v>59</v>
      </c>
      <c r="B71" s="38"/>
      <c r="C71" s="38"/>
      <c r="D71" s="38"/>
      <c r="E71" s="38"/>
      <c r="F71" s="38"/>
      <c r="G71" s="38"/>
      <c r="H71" s="38"/>
      <c r="I71" s="39">
        <f t="shared" si="4"/>
        <v>0</v>
      </c>
      <c r="J71" s="40" t="e">
        <f t="shared" si="5"/>
        <v>#DIV/0!</v>
      </c>
    </row>
    <row r="72" spans="1:10">
      <c r="A72" s="37">
        <v>60</v>
      </c>
      <c r="B72" s="38"/>
      <c r="C72" s="38"/>
      <c r="D72" s="38"/>
      <c r="E72" s="38"/>
      <c r="F72" s="38"/>
      <c r="G72" s="38"/>
      <c r="H72" s="38"/>
      <c r="I72" s="39">
        <f t="shared" si="4"/>
        <v>0</v>
      </c>
      <c r="J72" s="40" t="e">
        <f t="shared" si="5"/>
        <v>#DIV/0!</v>
      </c>
    </row>
    <row r="73" spans="1:10" ht="15.75">
      <c r="A73" s="37" t="s">
        <v>91</v>
      </c>
      <c r="B73" s="44">
        <f t="shared" ref="B73:I73" si="6">SUM(B13:B72)</f>
        <v>63519</v>
      </c>
      <c r="C73" s="44">
        <f>SUM(C13:C72)</f>
        <v>66612</v>
      </c>
      <c r="D73" s="44">
        <f>SUM(D13:D72)</f>
        <v>66290</v>
      </c>
      <c r="E73" s="44">
        <f t="shared" si="6"/>
        <v>0</v>
      </c>
      <c r="F73" s="44">
        <f t="shared" si="6"/>
        <v>0</v>
      </c>
      <c r="G73" s="44">
        <f t="shared" si="6"/>
        <v>0</v>
      </c>
      <c r="H73" s="44">
        <f t="shared" si="6"/>
        <v>0</v>
      </c>
      <c r="I73" s="45">
        <f t="shared" si="6"/>
        <v>196421</v>
      </c>
      <c r="J73" s="33"/>
    </row>
    <row r="78" spans="1:10" ht="18">
      <c r="D78" s="46"/>
    </row>
    <row r="79" spans="1:10" s="16" customFormat="1"/>
    <row r="81" spans="1:16" ht="18.75" customHeight="1"/>
    <row r="82" spans="1:16" ht="15.75">
      <c r="A82" s="48" t="s">
        <v>9</v>
      </c>
      <c r="D82" s="15" t="s">
        <v>74</v>
      </c>
      <c r="E82" s="16"/>
      <c r="F82" s="16"/>
      <c r="G82" s="16"/>
      <c r="H82" s="16"/>
      <c r="I82" s="16"/>
      <c r="J82" s="16"/>
    </row>
    <row r="83" spans="1:16">
      <c r="B83" s="17" t="s">
        <v>75</v>
      </c>
      <c r="C83" s="18">
        <f>COUNT(B94:B153)</f>
        <v>16</v>
      </c>
      <c r="D83" s="19" t="s">
        <v>76</v>
      </c>
      <c r="E83" s="19" t="s">
        <v>77</v>
      </c>
      <c r="F83" s="19" t="s">
        <v>78</v>
      </c>
      <c r="G83" s="19" t="s">
        <v>79</v>
      </c>
      <c r="H83" s="19" t="s">
        <v>80</v>
      </c>
      <c r="I83" s="20" t="s">
        <v>81</v>
      </c>
      <c r="J83" s="19" t="s">
        <v>82</v>
      </c>
      <c r="K83" s="20" t="s">
        <v>83</v>
      </c>
    </row>
    <row r="84" spans="1:16">
      <c r="B84" s="17" t="s">
        <v>84</v>
      </c>
      <c r="C84" s="18">
        <f>COUNT(B94:H94)</f>
        <v>3</v>
      </c>
      <c r="D84" s="20" t="s">
        <v>85</v>
      </c>
      <c r="E84" s="21">
        <f>C84-1</f>
        <v>2</v>
      </c>
      <c r="F84" s="21">
        <f>(SUMSQ(B154:H154)/C83)-C87</f>
        <v>59.477787499999522</v>
      </c>
      <c r="G84" s="21">
        <f>F84/E84</f>
        <v>29.738893749999761</v>
      </c>
      <c r="H84" s="21">
        <f>G84/G86</f>
        <v>6.2216207970396589</v>
      </c>
      <c r="I84" s="22">
        <f>FINV(0.05,E84,E$5)</f>
        <v>3.3158295010646679</v>
      </c>
      <c r="J84" s="23" t="str">
        <f>IF(H84&gt;K84,"**",IF(H84&gt;I84,"*","NS"))</f>
        <v>**</v>
      </c>
      <c r="K84" s="22">
        <f>FINV(0.01,E84,E$5)</f>
        <v>5.3903458632348258</v>
      </c>
    </row>
    <row r="85" spans="1:16">
      <c r="B85" s="17" t="s">
        <v>86</v>
      </c>
      <c r="C85" s="24">
        <f>I154</f>
        <v>278.94</v>
      </c>
      <c r="D85" s="20" t="s">
        <v>87</v>
      </c>
      <c r="E85" s="21">
        <f>C83-1</f>
        <v>15</v>
      </c>
      <c r="F85" s="21">
        <f>(SUMSQ(I94:I153)/C84)-C87</f>
        <v>52.65152500000022</v>
      </c>
      <c r="G85" s="21">
        <f>F85/E85</f>
        <v>3.5101016666666811</v>
      </c>
      <c r="H85" s="21">
        <f>G85/G86</f>
        <v>0.7343420946536442</v>
      </c>
      <c r="I85" s="22">
        <f>FINV(0.05,E85,E$5)</f>
        <v>2.0148036912809903</v>
      </c>
      <c r="J85" s="23" t="str">
        <f>IF(H85&gt;K85,"**",IF(H85&gt;I85,"*","NS"))</f>
        <v>NS</v>
      </c>
      <c r="K85" s="22">
        <f>FINV(0.01,E85,E$5)</f>
        <v>2.700180341765182</v>
      </c>
    </row>
    <row r="86" spans="1:16">
      <c r="B86" s="25" t="s">
        <v>88</v>
      </c>
      <c r="C86" s="24">
        <f>I154/(C83*C84)</f>
        <v>5.8112500000000002</v>
      </c>
      <c r="D86" s="20" t="s">
        <v>89</v>
      </c>
      <c r="E86" s="21">
        <f>E85*E84</f>
        <v>30</v>
      </c>
      <c r="F86" s="21">
        <f>F87-F85-F84</f>
        <v>143.39781249999987</v>
      </c>
      <c r="G86" s="22">
        <f>F86/E86</f>
        <v>4.7799270833333294</v>
      </c>
      <c r="H86" s="21"/>
      <c r="I86" s="21"/>
      <c r="J86" s="23"/>
    </row>
    <row r="87" spans="1:16">
      <c r="B87" s="17" t="s">
        <v>90</v>
      </c>
      <c r="C87" s="24">
        <f>POWER(I154,2)/(C83*C84)</f>
        <v>1620.9900749999999</v>
      </c>
      <c r="D87" s="19" t="s">
        <v>91</v>
      </c>
      <c r="E87" s="26">
        <f>C83*C84-1</f>
        <v>47</v>
      </c>
      <c r="F87" s="26">
        <f>SUMSQ(B94:H153)-C87</f>
        <v>255.52712499999961</v>
      </c>
      <c r="G87" s="26"/>
      <c r="H87" s="26"/>
      <c r="I87" s="26"/>
      <c r="J87" s="23"/>
    </row>
    <row r="88" spans="1:16" s="27" customFormat="1">
      <c r="B88" s="28"/>
      <c r="C88" s="29"/>
      <c r="D88" s="30" t="s">
        <v>92</v>
      </c>
      <c r="E88" s="31"/>
      <c r="F88" s="31">
        <f>SQRT(G86)</f>
        <v>2.1863044351904266</v>
      </c>
      <c r="G88" s="32"/>
      <c r="H88" s="32"/>
      <c r="I88" s="32"/>
      <c r="J88" s="28"/>
    </row>
    <row r="89" spans="1:16">
      <c r="D89" s="108" t="s">
        <v>93</v>
      </c>
      <c r="E89" s="108"/>
      <c r="F89" s="33">
        <f>SQRT((G86)/C84)</f>
        <v>1.2622634541876654</v>
      </c>
      <c r="I89" s="4"/>
    </row>
    <row r="90" spans="1:16">
      <c r="D90" s="108" t="s">
        <v>94</v>
      </c>
      <c r="E90" s="108"/>
      <c r="F90" s="33">
        <f>TINV(0.05,E86)*F89*SQRT(2)</f>
        <v>3.6456811685559818</v>
      </c>
      <c r="G90" t="s">
        <v>95</v>
      </c>
      <c r="H90" s="33">
        <f>TINV(0.01,E86)*F89*SQRT(2)</f>
        <v>4.909045002455569</v>
      </c>
    </row>
    <row r="91" spans="1:16">
      <c r="D91" s="108" t="s">
        <v>96</v>
      </c>
      <c r="E91" s="108"/>
      <c r="F91" s="33">
        <f>SQRT(G86)/C86*100</f>
        <v>37.621930482949907</v>
      </c>
    </row>
    <row r="92" spans="1:16">
      <c r="D92" s="23"/>
      <c r="E92" s="34"/>
      <c r="O92" s="35" t="s">
        <v>97</v>
      </c>
      <c r="P92" s="36">
        <f>C86</f>
        <v>5.8112500000000002</v>
      </c>
    </row>
    <row r="93" spans="1:16">
      <c r="A93" s="37"/>
      <c r="B93" s="37">
        <v>1</v>
      </c>
      <c r="C93" s="37">
        <v>2</v>
      </c>
      <c r="D93" s="37">
        <v>3</v>
      </c>
      <c r="E93" s="37">
        <v>4</v>
      </c>
      <c r="F93" s="37">
        <v>5</v>
      </c>
      <c r="G93" s="37">
        <v>6</v>
      </c>
      <c r="H93" s="37">
        <v>8</v>
      </c>
      <c r="I93" s="37" t="s">
        <v>98</v>
      </c>
      <c r="J93" s="37" t="s">
        <v>88</v>
      </c>
      <c r="O93" s="35" t="s">
        <v>92</v>
      </c>
      <c r="P93" s="36">
        <f>SQRT(G86)</f>
        <v>2.1863044351904266</v>
      </c>
    </row>
    <row r="94" spans="1:16">
      <c r="A94" s="37" t="s">
        <v>12</v>
      </c>
      <c r="B94" s="11">
        <v>4.8699999999999992</v>
      </c>
      <c r="C94" s="11">
        <v>6.4399999999999995</v>
      </c>
      <c r="D94" s="11">
        <v>3.6</v>
      </c>
      <c r="E94" s="38"/>
      <c r="F94" s="38"/>
      <c r="G94" s="38"/>
      <c r="H94" s="38"/>
      <c r="I94" s="39">
        <f t="shared" ref="I94:I99" si="7">SUM(B94:H94)</f>
        <v>14.909999999999998</v>
      </c>
      <c r="J94" s="40">
        <f t="shared" ref="J94:J99" si="8">AVERAGE(B94:H94)</f>
        <v>4.97</v>
      </c>
      <c r="O94" s="35" t="s">
        <v>99</v>
      </c>
      <c r="P94" s="36">
        <f>F88/C86*100</f>
        <v>37.621930482949907</v>
      </c>
    </row>
    <row r="95" spans="1:16">
      <c r="A95" s="37" t="s">
        <v>13</v>
      </c>
      <c r="B95" s="11">
        <v>3.74</v>
      </c>
      <c r="C95" s="11">
        <v>7.27</v>
      </c>
      <c r="D95" s="11">
        <v>5.89</v>
      </c>
      <c r="E95" s="38"/>
      <c r="F95" s="38"/>
      <c r="G95" s="38"/>
      <c r="H95" s="38"/>
      <c r="I95" s="39">
        <f t="shared" si="7"/>
        <v>16.899999999999999</v>
      </c>
      <c r="J95" s="40">
        <f t="shared" si="8"/>
        <v>5.6333333333333329</v>
      </c>
      <c r="O95" s="35" t="s">
        <v>100</v>
      </c>
      <c r="P95" s="36">
        <f>F88/SQRT(C84)</f>
        <v>1.2622634541876656</v>
      </c>
    </row>
    <row r="96" spans="1:16">
      <c r="A96" s="37" t="s">
        <v>14</v>
      </c>
      <c r="B96" s="11">
        <v>3.8400000000000003</v>
      </c>
      <c r="C96" s="11">
        <v>9.39</v>
      </c>
      <c r="D96" s="11">
        <v>4.9399999999999995</v>
      </c>
      <c r="E96" s="38"/>
      <c r="F96" s="38"/>
      <c r="G96" s="38"/>
      <c r="H96" s="38"/>
      <c r="I96" s="39">
        <f t="shared" si="7"/>
        <v>18.170000000000002</v>
      </c>
      <c r="J96" s="40">
        <f t="shared" si="8"/>
        <v>6.0566666666666675</v>
      </c>
      <c r="O96" s="35" t="s">
        <v>101</v>
      </c>
      <c r="P96" s="36">
        <f>F89*SQRT(2)</f>
        <v>1.7851100962001065</v>
      </c>
    </row>
    <row r="97" spans="1:16">
      <c r="A97" s="37" t="s">
        <v>15</v>
      </c>
      <c r="B97" s="11">
        <v>2.11</v>
      </c>
      <c r="C97" s="11">
        <v>4.5799999999999992</v>
      </c>
      <c r="D97" s="11">
        <v>5.97</v>
      </c>
      <c r="E97" s="38"/>
      <c r="F97" s="38"/>
      <c r="G97" s="38"/>
      <c r="H97" s="38"/>
      <c r="I97" s="39">
        <f t="shared" si="7"/>
        <v>12.66</v>
      </c>
      <c r="J97" s="40">
        <f t="shared" si="8"/>
        <v>4.22</v>
      </c>
      <c r="O97" s="35" t="s">
        <v>102</v>
      </c>
      <c r="P97" s="36">
        <f>TINV(0.05,E86)*F89*SQRT(2)</f>
        <v>3.6456811685559818</v>
      </c>
    </row>
    <row r="98" spans="1:16">
      <c r="A98" s="37" t="s">
        <v>16</v>
      </c>
      <c r="B98" s="11">
        <v>1.9300000000000002</v>
      </c>
      <c r="C98" s="11">
        <v>6.0799999999999992</v>
      </c>
      <c r="D98" s="11">
        <v>7.17</v>
      </c>
      <c r="E98" s="38"/>
      <c r="F98" s="38"/>
      <c r="G98" s="38"/>
      <c r="H98" s="38"/>
      <c r="I98" s="39">
        <f t="shared" si="7"/>
        <v>15.18</v>
      </c>
      <c r="J98" s="40">
        <f t="shared" si="8"/>
        <v>5.0599999999999996</v>
      </c>
      <c r="O98" s="35" t="s">
        <v>103</v>
      </c>
      <c r="P98" s="36">
        <f>TINV(0.01,E86)*F89*SQRT(2)</f>
        <v>4.909045002455569</v>
      </c>
    </row>
    <row r="99" spans="1:16">
      <c r="A99" s="37" t="s">
        <v>17</v>
      </c>
      <c r="B99" s="11">
        <v>6.1999999999999993</v>
      </c>
      <c r="C99" s="11">
        <v>4.3899999999999997</v>
      </c>
      <c r="D99" s="11">
        <v>4.8</v>
      </c>
      <c r="E99" s="38"/>
      <c r="F99" s="38"/>
      <c r="G99" s="38"/>
      <c r="H99" s="38"/>
      <c r="I99" s="39">
        <f t="shared" si="7"/>
        <v>15.39</v>
      </c>
      <c r="J99" s="40">
        <f t="shared" si="8"/>
        <v>5.13</v>
      </c>
      <c r="O99" s="35" t="s">
        <v>104</v>
      </c>
      <c r="P99" s="36">
        <f>(G85-G86)/C84</f>
        <v>-0.42327513888888274</v>
      </c>
    </row>
    <row r="100" spans="1:16">
      <c r="A100" s="37" t="s">
        <v>18</v>
      </c>
      <c r="B100" s="11">
        <v>2.33</v>
      </c>
      <c r="C100" s="11">
        <v>7.7399999999999993</v>
      </c>
      <c r="D100" s="11">
        <v>4.88</v>
      </c>
      <c r="E100" s="38"/>
      <c r="F100" s="38"/>
      <c r="G100" s="38"/>
      <c r="H100" s="38"/>
      <c r="I100" s="39">
        <f>SUM(B100:H100)</f>
        <v>14.95</v>
      </c>
      <c r="J100" s="40">
        <f>AVERAGE(B100:H100)</f>
        <v>4.9833333333333334</v>
      </c>
      <c r="O100" t="s">
        <v>105</v>
      </c>
      <c r="P100" s="36">
        <f>P99+G86</f>
        <v>4.3566519444444465</v>
      </c>
    </row>
    <row r="101" spans="1:16">
      <c r="A101" s="37" t="s">
        <v>19</v>
      </c>
      <c r="B101" s="11">
        <v>2.5300000000000002</v>
      </c>
      <c r="C101" s="11">
        <v>7.8999999999999995</v>
      </c>
      <c r="D101" s="11">
        <v>5.4799999999999995</v>
      </c>
      <c r="E101" s="38"/>
      <c r="F101" s="38"/>
      <c r="G101" s="38"/>
      <c r="H101" s="38"/>
      <c r="I101" s="39">
        <f>SUM(B101:H101)</f>
        <v>15.91</v>
      </c>
      <c r="J101" s="40">
        <f>AVERAGE(B101:H101)</f>
        <v>5.3033333333333337</v>
      </c>
      <c r="O101" t="s">
        <v>106</v>
      </c>
      <c r="P101" s="36" t="e">
        <f>SQRT(P99)</f>
        <v>#NUM!</v>
      </c>
    </row>
    <row r="102" spans="1:16">
      <c r="A102" s="37" t="s">
        <v>20</v>
      </c>
      <c r="B102" s="11">
        <v>2.2600000000000002</v>
      </c>
      <c r="C102" s="11">
        <v>6.38</v>
      </c>
      <c r="D102" s="11">
        <v>11.540000000000001</v>
      </c>
      <c r="E102" s="38"/>
      <c r="F102" s="38"/>
      <c r="G102" s="38"/>
      <c r="H102" s="38"/>
      <c r="I102" s="39">
        <f>SUM(B102:H102)</f>
        <v>20.18</v>
      </c>
      <c r="J102" s="40">
        <f>AVERAGE(B102:H102)</f>
        <v>6.7266666666666666</v>
      </c>
      <c r="O102" t="s">
        <v>107</v>
      </c>
      <c r="P102" s="36">
        <f>SQRT(P100)</f>
        <v>2.0872594339095576</v>
      </c>
    </row>
    <row r="103" spans="1:16">
      <c r="A103" s="37" t="s">
        <v>21</v>
      </c>
      <c r="B103" s="11">
        <v>2.59</v>
      </c>
      <c r="C103" s="11">
        <v>7.5799999999999992</v>
      </c>
      <c r="D103" s="11">
        <v>6.05</v>
      </c>
      <c r="E103" s="41"/>
      <c r="F103" s="38"/>
      <c r="G103" s="38"/>
      <c r="H103" s="38"/>
      <c r="I103" s="39">
        <f>SUM(B103:H103)</f>
        <v>16.22</v>
      </c>
      <c r="J103" s="40">
        <f>AVERAGE(B103:H103)</f>
        <v>5.4066666666666663</v>
      </c>
      <c r="O103" t="s">
        <v>108</v>
      </c>
      <c r="P103" s="36">
        <f>G86</f>
        <v>4.7799270833333294</v>
      </c>
    </row>
    <row r="104" spans="1:16">
      <c r="A104" s="37" t="s">
        <v>22</v>
      </c>
      <c r="B104" s="11">
        <v>6.1999999999999993</v>
      </c>
      <c r="C104" s="11">
        <v>5.34</v>
      </c>
      <c r="D104" s="11">
        <v>5.0799999999999992</v>
      </c>
      <c r="E104" s="41"/>
      <c r="F104" s="38"/>
      <c r="G104" s="38"/>
      <c r="H104" s="38"/>
      <c r="I104" s="39">
        <f>SUM(B104:H104)</f>
        <v>16.619999999999997</v>
      </c>
      <c r="J104" s="40">
        <f>AVERAGE(B104:H104)</f>
        <v>5.5399999999999991</v>
      </c>
      <c r="O104" t="s">
        <v>109</v>
      </c>
      <c r="P104" s="36">
        <f>SQRT(P103)</f>
        <v>2.1863044351904266</v>
      </c>
    </row>
    <row r="105" spans="1:16">
      <c r="A105" s="37" t="s">
        <v>23</v>
      </c>
      <c r="B105" s="11">
        <v>6.4399999999999995</v>
      </c>
      <c r="C105" s="11">
        <v>6.21</v>
      </c>
      <c r="D105" s="11">
        <v>5.5699999999999994</v>
      </c>
      <c r="E105" s="41"/>
      <c r="F105" s="38"/>
      <c r="G105" s="38"/>
      <c r="H105" s="38"/>
      <c r="I105" s="39">
        <f t="shared" ref="I105:I110" si="9">SUM(B105:H105)</f>
        <v>18.22</v>
      </c>
      <c r="J105" s="40">
        <f t="shared" ref="J105:J110" si="10">AVERAGE(B105:H105)</f>
        <v>6.0733333333333333</v>
      </c>
      <c r="O105" t="s">
        <v>110</v>
      </c>
      <c r="P105" s="36" t="e">
        <f>P101/C86*100</f>
        <v>#NUM!</v>
      </c>
    </row>
    <row r="106" spans="1:16">
      <c r="A106" s="37" t="s">
        <v>24</v>
      </c>
      <c r="B106" s="11">
        <v>6.6</v>
      </c>
      <c r="C106" s="11">
        <v>14.92</v>
      </c>
      <c r="D106" s="11">
        <v>5.1499999999999995</v>
      </c>
      <c r="E106" s="41"/>
      <c r="F106" s="38"/>
      <c r="G106" s="38"/>
      <c r="H106" s="38"/>
      <c r="I106" s="39">
        <f t="shared" si="9"/>
        <v>26.669999999999998</v>
      </c>
      <c r="J106" s="40">
        <f t="shared" si="10"/>
        <v>8.8899999999999988</v>
      </c>
      <c r="O106" t="s">
        <v>111</v>
      </c>
      <c r="P106" s="36">
        <f>P102/C86*100</f>
        <v>35.917563930472056</v>
      </c>
    </row>
    <row r="107" spans="1:16">
      <c r="A107" s="37" t="s">
        <v>25</v>
      </c>
      <c r="B107" s="11">
        <v>4.7399999999999993</v>
      </c>
      <c r="C107" s="11">
        <v>7.5299999999999994</v>
      </c>
      <c r="D107" s="11">
        <v>7.6199999999999992</v>
      </c>
      <c r="E107" s="41"/>
      <c r="F107" s="38"/>
      <c r="G107" s="38"/>
      <c r="H107" s="38"/>
      <c r="I107" s="39">
        <f t="shared" si="9"/>
        <v>19.89</v>
      </c>
      <c r="J107" s="40">
        <f t="shared" si="10"/>
        <v>6.63</v>
      </c>
      <c r="O107" t="s">
        <v>112</v>
      </c>
      <c r="P107" s="36">
        <f>P104/C86*100</f>
        <v>37.621930482949907</v>
      </c>
    </row>
    <row r="108" spans="1:16">
      <c r="A108" s="37" t="s">
        <v>26</v>
      </c>
      <c r="B108" s="11">
        <v>5.3</v>
      </c>
      <c r="C108" s="11">
        <v>5.27</v>
      </c>
      <c r="D108" s="11">
        <v>6.21</v>
      </c>
      <c r="E108" s="41"/>
      <c r="F108" s="38"/>
      <c r="G108" s="38"/>
      <c r="H108" s="38"/>
      <c r="I108" s="39">
        <f t="shared" si="9"/>
        <v>16.78</v>
      </c>
      <c r="J108" s="40">
        <f t="shared" si="10"/>
        <v>5.5933333333333337</v>
      </c>
      <c r="O108" t="s">
        <v>113</v>
      </c>
      <c r="P108" s="36">
        <f>P99/P100*100</f>
        <v>-9.7156060269776301</v>
      </c>
    </row>
    <row r="109" spans="1:16">
      <c r="A109" s="37" t="s">
        <v>27</v>
      </c>
      <c r="B109" s="11">
        <v>7.839999999999999</v>
      </c>
      <c r="C109" s="11">
        <v>5.63</v>
      </c>
      <c r="D109" s="11">
        <v>6.8199999999999994</v>
      </c>
      <c r="E109" s="41"/>
      <c r="F109" s="38"/>
      <c r="G109" s="38"/>
      <c r="H109" s="38"/>
      <c r="I109" s="39">
        <f t="shared" si="9"/>
        <v>20.29</v>
      </c>
      <c r="J109" s="40">
        <f t="shared" si="10"/>
        <v>6.7633333333333328</v>
      </c>
      <c r="O109" t="s">
        <v>114</v>
      </c>
      <c r="P109" s="36">
        <f>P99/P102*2.06</f>
        <v>-0.41774720092072681</v>
      </c>
    </row>
    <row r="110" spans="1:16">
      <c r="A110" s="37">
        <v>17</v>
      </c>
      <c r="C110" s="23"/>
      <c r="D110" s="42"/>
      <c r="E110" s="41"/>
      <c r="F110" s="38"/>
      <c r="G110" s="38"/>
      <c r="H110" s="38"/>
      <c r="I110" s="39">
        <f t="shared" si="9"/>
        <v>0</v>
      </c>
      <c r="J110" s="40" t="e">
        <f t="shared" si="10"/>
        <v>#DIV/0!</v>
      </c>
      <c r="O110" t="s">
        <v>115</v>
      </c>
      <c r="P110" s="36">
        <f>P109/C86*100</f>
        <v>-7.1885945523033223</v>
      </c>
    </row>
    <row r="111" spans="1:16">
      <c r="A111" s="37">
        <v>18</v>
      </c>
      <c r="C111" s="23"/>
      <c r="D111" s="42"/>
      <c r="E111" s="41"/>
      <c r="F111" s="38"/>
      <c r="G111" s="38"/>
      <c r="H111" s="38"/>
      <c r="I111" s="39">
        <f>SUM(B111:H111)</f>
        <v>0</v>
      </c>
      <c r="J111" s="40" t="e">
        <f>AVERAGE(B111:H111)</f>
        <v>#DIV/0!</v>
      </c>
    </row>
    <row r="112" spans="1:16">
      <c r="A112" s="37">
        <v>19</v>
      </c>
      <c r="C112" s="42"/>
      <c r="D112" s="42"/>
      <c r="E112" s="41"/>
      <c r="F112" s="38"/>
      <c r="G112" s="38"/>
      <c r="H112" s="38"/>
      <c r="I112" s="39">
        <f>SUM(B112:H112)</f>
        <v>0</v>
      </c>
      <c r="J112" s="40" t="e">
        <f>AVERAGE(B112:H112)</f>
        <v>#DIV/0!</v>
      </c>
    </row>
    <row r="113" spans="1:10">
      <c r="A113" s="37">
        <v>20</v>
      </c>
      <c r="C113" s="42"/>
      <c r="D113" s="42"/>
      <c r="E113" s="41"/>
      <c r="F113" s="38"/>
      <c r="G113" s="38"/>
      <c r="H113" s="38"/>
      <c r="I113" s="39">
        <f t="shared" ref="I113:I153" si="11">SUM(B113:H113)</f>
        <v>0</v>
      </c>
      <c r="J113" s="40" t="e">
        <f t="shared" ref="J113:J153" si="12">AVERAGE(B113:H113)</f>
        <v>#DIV/0!</v>
      </c>
    </row>
    <row r="114" spans="1:10">
      <c r="A114" s="37">
        <v>21</v>
      </c>
      <c r="C114" s="43"/>
      <c r="D114" s="43"/>
      <c r="E114" s="41"/>
      <c r="F114" s="38"/>
      <c r="G114" s="38"/>
      <c r="H114" s="38"/>
      <c r="I114" s="39">
        <f t="shared" si="11"/>
        <v>0</v>
      </c>
      <c r="J114" s="40" t="e">
        <f t="shared" si="12"/>
        <v>#DIV/0!</v>
      </c>
    </row>
    <row r="115" spans="1:10">
      <c r="A115" s="37">
        <v>22</v>
      </c>
      <c r="C115" s="43"/>
      <c r="D115" s="43"/>
      <c r="E115" s="41"/>
      <c r="F115" s="38"/>
      <c r="G115" s="38"/>
      <c r="H115" s="38"/>
      <c r="I115" s="39">
        <f t="shared" si="11"/>
        <v>0</v>
      </c>
      <c r="J115" s="40" t="e">
        <f t="shared" si="12"/>
        <v>#DIV/0!</v>
      </c>
    </row>
    <row r="116" spans="1:10">
      <c r="A116" s="37">
        <v>23</v>
      </c>
      <c r="C116" s="43"/>
      <c r="D116" s="43"/>
      <c r="E116" s="41"/>
      <c r="F116" s="38"/>
      <c r="G116" s="38"/>
      <c r="H116" s="38"/>
      <c r="I116" s="39">
        <f t="shared" si="11"/>
        <v>0</v>
      </c>
      <c r="J116" s="40" t="e">
        <f t="shared" si="12"/>
        <v>#DIV/0!</v>
      </c>
    </row>
    <row r="117" spans="1:10">
      <c r="A117" s="37">
        <v>24</v>
      </c>
      <c r="C117" s="43"/>
      <c r="D117" s="43"/>
      <c r="E117" s="41"/>
      <c r="F117" s="38"/>
      <c r="G117" s="38"/>
      <c r="H117" s="38"/>
      <c r="I117" s="39">
        <f t="shared" si="11"/>
        <v>0</v>
      </c>
      <c r="J117" s="40" t="e">
        <f t="shared" si="12"/>
        <v>#DIV/0!</v>
      </c>
    </row>
    <row r="118" spans="1:10">
      <c r="A118" s="37">
        <v>25</v>
      </c>
      <c r="C118" s="43"/>
      <c r="D118" s="43"/>
      <c r="E118" s="41"/>
      <c r="F118" s="38"/>
      <c r="G118" s="38"/>
      <c r="H118" s="38"/>
      <c r="I118" s="39">
        <f t="shared" si="11"/>
        <v>0</v>
      </c>
      <c r="J118" s="40" t="e">
        <f t="shared" si="12"/>
        <v>#DIV/0!</v>
      </c>
    </row>
    <row r="119" spans="1:10">
      <c r="A119" s="37">
        <v>26</v>
      </c>
      <c r="C119" s="43"/>
      <c r="D119" s="43"/>
      <c r="E119" s="41"/>
      <c r="F119" s="38"/>
      <c r="G119" s="38"/>
      <c r="H119" s="38"/>
      <c r="I119" s="39">
        <f t="shared" si="11"/>
        <v>0</v>
      </c>
      <c r="J119" s="40" t="e">
        <f t="shared" si="12"/>
        <v>#DIV/0!</v>
      </c>
    </row>
    <row r="120" spans="1:10">
      <c r="A120" s="37">
        <v>27</v>
      </c>
      <c r="C120" s="43"/>
      <c r="D120" s="43"/>
      <c r="E120" s="41"/>
      <c r="F120" s="38"/>
      <c r="G120" s="38"/>
      <c r="H120" s="38"/>
      <c r="I120" s="39">
        <f t="shared" si="11"/>
        <v>0</v>
      </c>
      <c r="J120" s="40" t="e">
        <f t="shared" si="12"/>
        <v>#DIV/0!</v>
      </c>
    </row>
    <row r="121" spans="1:10">
      <c r="A121" s="37">
        <v>28</v>
      </c>
      <c r="C121" s="43"/>
      <c r="D121" s="43"/>
      <c r="E121" s="41"/>
      <c r="F121" s="38"/>
      <c r="G121" s="38"/>
      <c r="H121" s="38"/>
      <c r="I121" s="39">
        <f t="shared" si="11"/>
        <v>0</v>
      </c>
      <c r="J121" s="40" t="e">
        <f t="shared" si="12"/>
        <v>#DIV/0!</v>
      </c>
    </row>
    <row r="122" spans="1:10">
      <c r="A122" s="37">
        <v>29</v>
      </c>
      <c r="C122" s="43"/>
      <c r="D122" s="43"/>
      <c r="E122" s="41"/>
      <c r="F122" s="38"/>
      <c r="G122" s="38"/>
      <c r="H122" s="38"/>
      <c r="I122" s="39">
        <f t="shared" si="11"/>
        <v>0</v>
      </c>
      <c r="J122" s="40" t="e">
        <f t="shared" si="12"/>
        <v>#DIV/0!</v>
      </c>
    </row>
    <row r="123" spans="1:10">
      <c r="A123" s="37">
        <v>30</v>
      </c>
      <c r="C123" s="43"/>
      <c r="D123" s="43"/>
      <c r="E123" s="41"/>
      <c r="F123" s="38"/>
      <c r="G123" s="38"/>
      <c r="H123" s="38"/>
      <c r="I123" s="39">
        <f t="shared" si="11"/>
        <v>0</v>
      </c>
      <c r="J123" s="40" t="e">
        <f t="shared" si="12"/>
        <v>#DIV/0!</v>
      </c>
    </row>
    <row r="124" spans="1:10">
      <c r="A124" s="37">
        <v>31</v>
      </c>
      <c r="C124" s="43"/>
      <c r="D124" s="43"/>
      <c r="E124" s="41"/>
      <c r="F124" s="38"/>
      <c r="G124" s="38"/>
      <c r="H124" s="38"/>
      <c r="I124" s="39">
        <f t="shared" si="11"/>
        <v>0</v>
      </c>
      <c r="J124" s="40" t="e">
        <f t="shared" si="12"/>
        <v>#DIV/0!</v>
      </c>
    </row>
    <row r="125" spans="1:10">
      <c r="A125" s="37">
        <v>32</v>
      </c>
      <c r="C125" s="43"/>
      <c r="D125" s="43"/>
      <c r="E125" s="41"/>
      <c r="F125" s="38"/>
      <c r="G125" s="38"/>
      <c r="H125" s="38"/>
      <c r="I125" s="39">
        <f t="shared" si="11"/>
        <v>0</v>
      </c>
      <c r="J125" s="40" t="e">
        <f t="shared" si="12"/>
        <v>#DIV/0!</v>
      </c>
    </row>
    <row r="126" spans="1:10">
      <c r="A126" s="37">
        <v>33</v>
      </c>
      <c r="C126" s="43"/>
      <c r="D126" s="43"/>
      <c r="E126" s="41"/>
      <c r="F126" s="38"/>
      <c r="G126" s="38"/>
      <c r="H126" s="38"/>
      <c r="I126" s="39">
        <f t="shared" si="11"/>
        <v>0</v>
      </c>
      <c r="J126" s="40" t="e">
        <f t="shared" si="12"/>
        <v>#DIV/0!</v>
      </c>
    </row>
    <row r="127" spans="1:10">
      <c r="A127" s="37">
        <v>34</v>
      </c>
      <c r="C127" s="43"/>
      <c r="D127" s="43"/>
      <c r="E127" s="41"/>
      <c r="F127" s="38"/>
      <c r="G127" s="38"/>
      <c r="H127" s="38"/>
      <c r="I127" s="39">
        <f t="shared" si="11"/>
        <v>0</v>
      </c>
      <c r="J127" s="40" t="e">
        <f t="shared" si="12"/>
        <v>#DIV/0!</v>
      </c>
    </row>
    <row r="128" spans="1:10">
      <c r="A128" s="37">
        <v>35</v>
      </c>
      <c r="C128" s="43"/>
      <c r="D128" s="43"/>
      <c r="E128" s="41"/>
      <c r="F128" s="38"/>
      <c r="G128" s="38"/>
      <c r="H128" s="38"/>
      <c r="I128" s="39">
        <f t="shared" si="11"/>
        <v>0</v>
      </c>
      <c r="J128" s="40" t="e">
        <f t="shared" si="12"/>
        <v>#DIV/0!</v>
      </c>
    </row>
    <row r="129" spans="1:10">
      <c r="A129" s="37">
        <v>36</v>
      </c>
      <c r="C129" s="43"/>
      <c r="D129" s="43"/>
      <c r="E129" s="41"/>
      <c r="F129" s="38"/>
      <c r="G129" s="38"/>
      <c r="H129" s="38"/>
      <c r="I129" s="39">
        <f t="shared" si="11"/>
        <v>0</v>
      </c>
      <c r="J129" s="40" t="e">
        <f t="shared" si="12"/>
        <v>#DIV/0!</v>
      </c>
    </row>
    <row r="130" spans="1:10">
      <c r="A130" s="37">
        <v>37</v>
      </c>
      <c r="C130" s="43"/>
      <c r="D130" s="43"/>
      <c r="E130" s="41"/>
      <c r="F130" s="38"/>
      <c r="G130" s="38"/>
      <c r="H130" s="38"/>
      <c r="I130" s="39">
        <f t="shared" si="11"/>
        <v>0</v>
      </c>
      <c r="J130" s="40" t="e">
        <f t="shared" si="12"/>
        <v>#DIV/0!</v>
      </c>
    </row>
    <row r="131" spans="1:10">
      <c r="A131" s="37">
        <v>38</v>
      </c>
      <c r="C131" s="43"/>
      <c r="D131" s="43"/>
      <c r="E131" s="41"/>
      <c r="F131" s="38"/>
      <c r="G131" s="38"/>
      <c r="H131" s="38"/>
      <c r="I131" s="39">
        <f t="shared" si="11"/>
        <v>0</v>
      </c>
      <c r="J131" s="40" t="e">
        <f t="shared" si="12"/>
        <v>#DIV/0!</v>
      </c>
    </row>
    <row r="132" spans="1:10">
      <c r="A132" s="37">
        <v>39</v>
      </c>
      <c r="C132" s="43"/>
      <c r="D132" s="43"/>
      <c r="E132" s="41"/>
      <c r="F132" s="38"/>
      <c r="G132" s="38"/>
      <c r="H132" s="38"/>
      <c r="I132" s="39">
        <f t="shared" si="11"/>
        <v>0</v>
      </c>
      <c r="J132" s="40" t="e">
        <f t="shared" si="12"/>
        <v>#DIV/0!</v>
      </c>
    </row>
    <row r="133" spans="1:10">
      <c r="A133" s="37">
        <v>40</v>
      </c>
      <c r="C133" s="43"/>
      <c r="D133" s="43"/>
      <c r="E133" s="41"/>
      <c r="F133" s="38"/>
      <c r="G133" s="38"/>
      <c r="H133" s="38"/>
      <c r="I133" s="39">
        <f t="shared" si="11"/>
        <v>0</v>
      </c>
      <c r="J133" s="40" t="e">
        <f t="shared" si="12"/>
        <v>#DIV/0!</v>
      </c>
    </row>
    <row r="134" spans="1:10">
      <c r="A134" s="37">
        <v>41</v>
      </c>
      <c r="C134" s="43"/>
      <c r="D134" s="43"/>
      <c r="E134" s="41"/>
      <c r="F134" s="38"/>
      <c r="G134" s="38"/>
      <c r="H134" s="38"/>
      <c r="I134" s="39">
        <f t="shared" si="11"/>
        <v>0</v>
      </c>
      <c r="J134" s="40" t="e">
        <f t="shared" si="12"/>
        <v>#DIV/0!</v>
      </c>
    </row>
    <row r="135" spans="1:10">
      <c r="A135" s="37">
        <v>42</v>
      </c>
      <c r="C135" s="43"/>
      <c r="D135" s="43"/>
      <c r="E135" s="41"/>
      <c r="F135" s="38"/>
      <c r="G135" s="38"/>
      <c r="H135" s="38"/>
      <c r="I135" s="39">
        <f t="shared" si="11"/>
        <v>0</v>
      </c>
      <c r="J135" s="40" t="e">
        <f t="shared" si="12"/>
        <v>#DIV/0!</v>
      </c>
    </row>
    <row r="136" spans="1:10">
      <c r="A136" s="37">
        <v>43</v>
      </c>
      <c r="C136" s="43"/>
      <c r="D136" s="43"/>
      <c r="E136" s="41"/>
      <c r="F136" s="38"/>
      <c r="G136" s="38"/>
      <c r="H136" s="38"/>
      <c r="I136" s="39">
        <f t="shared" si="11"/>
        <v>0</v>
      </c>
      <c r="J136" s="40" t="e">
        <f t="shared" si="12"/>
        <v>#DIV/0!</v>
      </c>
    </row>
    <row r="137" spans="1:10">
      <c r="A137" s="37">
        <v>44</v>
      </c>
      <c r="C137" s="43"/>
      <c r="D137" s="43"/>
      <c r="E137" s="41"/>
      <c r="F137" s="38"/>
      <c r="G137" s="38"/>
      <c r="H137" s="38"/>
      <c r="I137" s="39">
        <f t="shared" si="11"/>
        <v>0</v>
      </c>
      <c r="J137" s="40" t="e">
        <f t="shared" si="12"/>
        <v>#DIV/0!</v>
      </c>
    </row>
    <row r="138" spans="1:10">
      <c r="A138" s="37">
        <v>45</v>
      </c>
      <c r="C138" s="43"/>
      <c r="D138" s="43"/>
      <c r="E138" s="41"/>
      <c r="F138" s="38"/>
      <c r="G138" s="38"/>
      <c r="H138" s="38"/>
      <c r="I138" s="39">
        <f t="shared" si="11"/>
        <v>0</v>
      </c>
      <c r="J138" s="40" t="e">
        <f t="shared" si="12"/>
        <v>#DIV/0!</v>
      </c>
    </row>
    <row r="139" spans="1:10">
      <c r="A139" s="37">
        <v>46</v>
      </c>
      <c r="C139" s="43"/>
      <c r="D139" s="43"/>
      <c r="E139" s="41"/>
      <c r="F139" s="38"/>
      <c r="G139" s="38"/>
      <c r="H139" s="38"/>
      <c r="I139" s="39">
        <f t="shared" si="11"/>
        <v>0</v>
      </c>
      <c r="J139" s="40" t="e">
        <f t="shared" si="12"/>
        <v>#DIV/0!</v>
      </c>
    </row>
    <row r="140" spans="1:10">
      <c r="A140" s="37">
        <v>47</v>
      </c>
      <c r="C140" s="43"/>
      <c r="D140" s="43"/>
      <c r="E140" s="41"/>
      <c r="F140" s="38"/>
      <c r="G140" s="38"/>
      <c r="H140" s="38"/>
      <c r="I140" s="39">
        <f t="shared" si="11"/>
        <v>0</v>
      </c>
      <c r="J140" s="40" t="e">
        <f t="shared" si="12"/>
        <v>#DIV/0!</v>
      </c>
    </row>
    <row r="141" spans="1:10">
      <c r="A141" s="37">
        <v>48</v>
      </c>
      <c r="C141" s="43"/>
      <c r="D141" s="43"/>
      <c r="E141" s="41"/>
      <c r="F141" s="38"/>
      <c r="G141" s="38"/>
      <c r="H141" s="38"/>
      <c r="I141" s="39">
        <f t="shared" si="11"/>
        <v>0</v>
      </c>
      <c r="J141" s="40" t="e">
        <f t="shared" si="12"/>
        <v>#DIV/0!</v>
      </c>
    </row>
    <row r="142" spans="1:10">
      <c r="A142" s="37">
        <v>49</v>
      </c>
      <c r="B142" s="43"/>
      <c r="C142" s="43"/>
      <c r="D142" s="43"/>
      <c r="E142" s="41"/>
      <c r="F142" s="38"/>
      <c r="G142" s="38"/>
      <c r="H142" s="38"/>
      <c r="I142" s="39">
        <f t="shared" si="11"/>
        <v>0</v>
      </c>
      <c r="J142" s="40" t="e">
        <f t="shared" si="12"/>
        <v>#DIV/0!</v>
      </c>
    </row>
    <row r="143" spans="1:10">
      <c r="A143" s="37">
        <v>50</v>
      </c>
      <c r="B143" s="43"/>
      <c r="C143" s="43"/>
      <c r="D143" s="43"/>
      <c r="E143" s="41"/>
      <c r="F143" s="38"/>
      <c r="G143" s="38"/>
      <c r="H143" s="38"/>
      <c r="I143" s="39">
        <f t="shared" si="11"/>
        <v>0</v>
      </c>
      <c r="J143" s="40" t="e">
        <f t="shared" si="12"/>
        <v>#DIV/0!</v>
      </c>
    </row>
    <row r="144" spans="1:10">
      <c r="A144" s="37">
        <v>51</v>
      </c>
      <c r="B144" s="43"/>
      <c r="C144" s="43"/>
      <c r="D144" s="43"/>
      <c r="E144" s="41"/>
      <c r="F144" s="38"/>
      <c r="G144" s="38"/>
      <c r="H144" s="38"/>
      <c r="I144" s="39">
        <f t="shared" si="11"/>
        <v>0</v>
      </c>
      <c r="J144" s="40" t="e">
        <f t="shared" si="12"/>
        <v>#DIV/0!</v>
      </c>
    </row>
    <row r="145" spans="1:11">
      <c r="A145" s="37">
        <v>52</v>
      </c>
      <c r="B145" s="43"/>
      <c r="C145" s="43"/>
      <c r="D145" s="43"/>
      <c r="E145" s="41"/>
      <c r="F145" s="38"/>
      <c r="G145" s="38"/>
      <c r="H145" s="38"/>
      <c r="I145" s="39">
        <f t="shared" si="11"/>
        <v>0</v>
      </c>
      <c r="J145" s="40" t="e">
        <f t="shared" si="12"/>
        <v>#DIV/0!</v>
      </c>
    </row>
    <row r="146" spans="1:11">
      <c r="A146" s="37">
        <v>53</v>
      </c>
      <c r="B146" s="43"/>
      <c r="C146" s="43"/>
      <c r="D146" s="43"/>
      <c r="E146" s="41"/>
      <c r="F146" s="38"/>
      <c r="G146" s="38"/>
      <c r="H146" s="38"/>
      <c r="I146" s="39">
        <f t="shared" si="11"/>
        <v>0</v>
      </c>
      <c r="J146" s="40" t="e">
        <f t="shared" si="12"/>
        <v>#DIV/0!</v>
      </c>
    </row>
    <row r="147" spans="1:11">
      <c r="A147" s="37">
        <v>54</v>
      </c>
      <c r="B147" s="43"/>
      <c r="C147" s="43"/>
      <c r="D147" s="43"/>
      <c r="E147" s="38"/>
      <c r="F147" s="38"/>
      <c r="G147" s="38"/>
      <c r="H147" s="38"/>
      <c r="I147" s="39">
        <f t="shared" si="11"/>
        <v>0</v>
      </c>
      <c r="J147" s="40" t="e">
        <f t="shared" si="12"/>
        <v>#DIV/0!</v>
      </c>
    </row>
    <row r="148" spans="1:11">
      <c r="A148" s="37">
        <v>55</v>
      </c>
      <c r="B148" s="43"/>
      <c r="C148" s="43"/>
      <c r="D148" s="43"/>
      <c r="E148" s="38"/>
      <c r="F148" s="38"/>
      <c r="G148" s="38"/>
      <c r="H148" s="38"/>
      <c r="I148" s="39">
        <f t="shared" si="11"/>
        <v>0</v>
      </c>
      <c r="J148" s="40" t="e">
        <f t="shared" si="12"/>
        <v>#DIV/0!</v>
      </c>
    </row>
    <row r="149" spans="1:11">
      <c r="A149" s="37">
        <v>56</v>
      </c>
      <c r="B149" s="43"/>
      <c r="C149" s="43"/>
      <c r="D149" s="43"/>
      <c r="E149" s="38"/>
      <c r="F149" s="38"/>
      <c r="G149" s="38"/>
      <c r="H149" s="38"/>
      <c r="I149" s="39">
        <f t="shared" si="11"/>
        <v>0</v>
      </c>
      <c r="J149" s="40" t="e">
        <f t="shared" si="12"/>
        <v>#DIV/0!</v>
      </c>
    </row>
    <row r="150" spans="1:11">
      <c r="A150" s="37">
        <v>57</v>
      </c>
      <c r="B150" s="43"/>
      <c r="C150" s="43"/>
      <c r="D150" s="43"/>
      <c r="E150" s="38"/>
      <c r="F150" s="38"/>
      <c r="G150" s="38"/>
      <c r="H150" s="38"/>
      <c r="I150" s="39">
        <f t="shared" si="11"/>
        <v>0</v>
      </c>
      <c r="J150" s="40" t="e">
        <f t="shared" si="12"/>
        <v>#DIV/0!</v>
      </c>
    </row>
    <row r="151" spans="1:11">
      <c r="A151" s="37">
        <v>58</v>
      </c>
      <c r="B151" s="43"/>
      <c r="C151" s="43"/>
      <c r="D151" s="43"/>
      <c r="E151" s="38"/>
      <c r="F151" s="38"/>
      <c r="G151" s="38"/>
      <c r="H151" s="38"/>
      <c r="I151" s="39">
        <f t="shared" si="11"/>
        <v>0</v>
      </c>
      <c r="J151" s="40" t="e">
        <f t="shared" si="12"/>
        <v>#DIV/0!</v>
      </c>
    </row>
    <row r="152" spans="1:11">
      <c r="A152" s="37">
        <v>59</v>
      </c>
      <c r="B152" s="38"/>
      <c r="C152" s="38"/>
      <c r="D152" s="38"/>
      <c r="E152" s="38"/>
      <c r="F152" s="38"/>
      <c r="G152" s="38"/>
      <c r="H152" s="38"/>
      <c r="I152" s="39">
        <f t="shared" si="11"/>
        <v>0</v>
      </c>
      <c r="J152" s="40" t="e">
        <f t="shared" si="12"/>
        <v>#DIV/0!</v>
      </c>
    </row>
    <row r="153" spans="1:11">
      <c r="A153" s="37">
        <v>60</v>
      </c>
      <c r="B153" s="38"/>
      <c r="C153" s="38"/>
      <c r="D153" s="38"/>
      <c r="E153" s="38"/>
      <c r="F153" s="38"/>
      <c r="G153" s="38"/>
      <c r="H153" s="38"/>
      <c r="I153" s="39">
        <f t="shared" si="11"/>
        <v>0</v>
      </c>
      <c r="J153" s="40" t="e">
        <f t="shared" si="12"/>
        <v>#DIV/0!</v>
      </c>
    </row>
    <row r="154" spans="1:11" ht="15.75">
      <c r="A154" s="37" t="s">
        <v>91</v>
      </c>
      <c r="B154" s="44">
        <f t="shared" ref="B154" si="13">SUM(B94:B153)</f>
        <v>69.52</v>
      </c>
      <c r="C154" s="44">
        <f>SUM(C94:C153)</f>
        <v>112.64999999999999</v>
      </c>
      <c r="D154" s="44">
        <f>SUM(D94:D153)</f>
        <v>96.769999999999982</v>
      </c>
      <c r="E154" s="44">
        <f t="shared" ref="E154:I154" si="14">SUM(E94:E153)</f>
        <v>0</v>
      </c>
      <c r="F154" s="44">
        <f t="shared" si="14"/>
        <v>0</v>
      </c>
      <c r="G154" s="44">
        <f t="shared" si="14"/>
        <v>0</v>
      </c>
      <c r="H154" s="44">
        <f t="shared" si="14"/>
        <v>0</v>
      </c>
      <c r="I154" s="45">
        <f t="shared" si="14"/>
        <v>278.94</v>
      </c>
      <c r="J154" s="33"/>
    </row>
    <row r="158" spans="1:11" ht="15.75">
      <c r="A158" s="48" t="s">
        <v>10</v>
      </c>
      <c r="D158" s="15" t="s">
        <v>74</v>
      </c>
      <c r="E158" s="16"/>
      <c r="F158" s="16"/>
      <c r="G158" s="16"/>
      <c r="H158" s="16"/>
      <c r="I158" s="16"/>
      <c r="J158" s="16"/>
    </row>
    <row r="159" spans="1:11">
      <c r="B159" s="17" t="s">
        <v>75</v>
      </c>
      <c r="C159" s="18">
        <f>COUNT(B170:B229)</f>
        <v>16</v>
      </c>
      <c r="D159" s="19" t="s">
        <v>76</v>
      </c>
      <c r="E159" s="19" t="s">
        <v>77</v>
      </c>
      <c r="F159" s="19" t="s">
        <v>78</v>
      </c>
      <c r="G159" s="19" t="s">
        <v>79</v>
      </c>
      <c r="H159" s="19" t="s">
        <v>80</v>
      </c>
      <c r="I159" s="20" t="s">
        <v>81</v>
      </c>
      <c r="J159" s="19" t="s">
        <v>82</v>
      </c>
      <c r="K159" s="20" t="s">
        <v>83</v>
      </c>
    </row>
    <row r="160" spans="1:11">
      <c r="B160" s="17" t="s">
        <v>84</v>
      </c>
      <c r="C160" s="18">
        <f>COUNT(B170:H170)</f>
        <v>3</v>
      </c>
      <c r="D160" s="20" t="s">
        <v>85</v>
      </c>
      <c r="E160" s="21">
        <f>C160-1</f>
        <v>2</v>
      </c>
      <c r="F160" s="21">
        <f>(SUMSQ(B230:H230)/C159)-C163</f>
        <v>427.44406250002794</v>
      </c>
      <c r="G160" s="21">
        <f>F160/E160</f>
        <v>213.72203125001397</v>
      </c>
      <c r="H160" s="21">
        <f>G160/G162</f>
        <v>0.26063714329310017</v>
      </c>
      <c r="I160" s="22">
        <f>FINV(0.05,E160,E$5)</f>
        <v>3.3158295010646679</v>
      </c>
      <c r="J160" s="23" t="str">
        <f>IF(H160&gt;K160,"**",IF(H160&gt;I160,"*","NS"))</f>
        <v>NS</v>
      </c>
      <c r="K160" s="22">
        <f>FINV(0.01,E160,E$5)</f>
        <v>5.3903458632348258</v>
      </c>
    </row>
    <row r="161" spans="1:16">
      <c r="B161" s="17" t="s">
        <v>86</v>
      </c>
      <c r="C161" s="24">
        <f>I230</f>
        <v>5555.55</v>
      </c>
      <c r="D161" s="20" t="s">
        <v>87</v>
      </c>
      <c r="E161" s="21">
        <f>C159-1</f>
        <v>15</v>
      </c>
      <c r="F161" s="21">
        <f>(SUMSQ(I170:I229)/C160)-C163</f>
        <v>24847.768281250028</v>
      </c>
      <c r="G161" s="21">
        <f>F161/E161</f>
        <v>1656.5178854166686</v>
      </c>
      <c r="H161" s="21">
        <f>G161/G162</f>
        <v>2.020147791707362</v>
      </c>
      <c r="I161" s="22">
        <f>FINV(0.05,E161,E$5)</f>
        <v>2.0148036912809903</v>
      </c>
      <c r="J161" s="23" t="str">
        <f>IF(H161&gt;K161,"**",IF(H161&gt;I161,"*","NS"))</f>
        <v>*</v>
      </c>
      <c r="K161" s="22">
        <f>FINV(0.01,E161,E$5)</f>
        <v>2.700180341765182</v>
      </c>
    </row>
    <row r="162" spans="1:16">
      <c r="B162" s="25" t="s">
        <v>88</v>
      </c>
      <c r="C162" s="24">
        <f>I230/(C159*C160)</f>
        <v>115.74062500000001</v>
      </c>
      <c r="D162" s="20" t="s">
        <v>89</v>
      </c>
      <c r="E162" s="21">
        <f>E161*E160</f>
        <v>30</v>
      </c>
      <c r="F162" s="21">
        <f>F163-F161-F160</f>
        <v>24599.950937499991</v>
      </c>
      <c r="G162" s="22">
        <f>F162/E162</f>
        <v>819.998364583333</v>
      </c>
      <c r="H162" s="21"/>
      <c r="I162" s="21"/>
      <c r="J162" s="23"/>
    </row>
    <row r="163" spans="1:16">
      <c r="B163" s="17" t="s">
        <v>90</v>
      </c>
      <c r="C163" s="24">
        <f>POWER(I230,2)/(C159*C160)</f>
        <v>643002.82921875</v>
      </c>
      <c r="D163" s="19" t="s">
        <v>91</v>
      </c>
      <c r="E163" s="26">
        <f>C159*C160-1</f>
        <v>47</v>
      </c>
      <c r="F163" s="26">
        <f>SUMSQ(B170:H229)-C163</f>
        <v>49875.163281250047</v>
      </c>
      <c r="G163" s="26"/>
      <c r="H163" s="26"/>
      <c r="I163" s="26"/>
      <c r="J163" s="23"/>
    </row>
    <row r="164" spans="1:16" s="27" customFormat="1">
      <c r="B164" s="28"/>
      <c r="C164" s="29"/>
      <c r="D164" s="30" t="s">
        <v>92</v>
      </c>
      <c r="E164" s="31"/>
      <c r="F164" s="31">
        <f>SQRT(G162)</f>
        <v>28.635613570924807</v>
      </c>
      <c r="G164" s="32"/>
      <c r="H164" s="32"/>
      <c r="I164" s="32"/>
      <c r="J164" s="28"/>
    </row>
    <row r="165" spans="1:16">
      <c r="D165" s="108" t="s">
        <v>93</v>
      </c>
      <c r="E165" s="108"/>
      <c r="F165" s="33">
        <f>SQRT((G162)/C160)</f>
        <v>16.532779203583537</v>
      </c>
      <c r="I165" s="4"/>
    </row>
    <row r="166" spans="1:16">
      <c r="D166" s="108" t="s">
        <v>94</v>
      </c>
      <c r="E166" s="108"/>
      <c r="F166" s="33">
        <f>TINV(0.05,E162)*F165*SQRT(2)</f>
        <v>47.750128237046638</v>
      </c>
      <c r="G166" t="s">
        <v>95</v>
      </c>
      <c r="H166" s="33">
        <f>TINV(0.01,E162)*F165*SQRT(2)</f>
        <v>64.297319911146488</v>
      </c>
    </row>
    <row r="167" spans="1:16">
      <c r="D167" s="108" t="s">
        <v>96</v>
      </c>
      <c r="E167" s="108"/>
      <c r="F167" s="33">
        <f>SQRT(G162)/C162*100</f>
        <v>24.741194866473897</v>
      </c>
    </row>
    <row r="168" spans="1:16">
      <c r="D168" s="23"/>
      <c r="E168" s="34"/>
      <c r="O168" s="35" t="s">
        <v>97</v>
      </c>
      <c r="P168" s="36">
        <f>C162</f>
        <v>115.74062500000001</v>
      </c>
    </row>
    <row r="169" spans="1:16">
      <c r="A169" s="37"/>
      <c r="B169" s="37">
        <v>1</v>
      </c>
      <c r="C169" s="37">
        <v>2</v>
      </c>
      <c r="D169" s="37">
        <v>3</v>
      </c>
      <c r="E169" s="37">
        <v>4</v>
      </c>
      <c r="F169" s="37">
        <v>5</v>
      </c>
      <c r="G169" s="37">
        <v>6</v>
      </c>
      <c r="H169" s="37">
        <v>8</v>
      </c>
      <c r="I169" s="37" t="s">
        <v>98</v>
      </c>
      <c r="J169" s="37" t="s">
        <v>88</v>
      </c>
      <c r="O169" s="35" t="s">
        <v>92</v>
      </c>
      <c r="P169" s="36">
        <f>SQRT(G162)</f>
        <v>28.635613570924807</v>
      </c>
    </row>
    <row r="170" spans="1:16">
      <c r="A170" s="37" t="s">
        <v>12</v>
      </c>
      <c r="B170" s="11">
        <v>170.65</v>
      </c>
      <c r="C170" s="11">
        <v>129.5</v>
      </c>
      <c r="D170" s="11">
        <v>153.80000000000001</v>
      </c>
      <c r="E170" s="38"/>
      <c r="F170" s="38"/>
      <c r="G170" s="38"/>
      <c r="H170" s="38"/>
      <c r="I170" s="39">
        <f t="shared" ref="I170:I175" si="15">SUM(B170:H170)</f>
        <v>453.95</v>
      </c>
      <c r="J170" s="40">
        <f t="shared" ref="J170:J175" si="16">AVERAGE(B170:H170)</f>
        <v>151.31666666666666</v>
      </c>
      <c r="O170" s="35" t="s">
        <v>99</v>
      </c>
      <c r="P170" s="36">
        <f>F164/C162*100</f>
        <v>24.741194866473897</v>
      </c>
    </row>
    <row r="171" spans="1:16">
      <c r="A171" s="37" t="s">
        <v>13</v>
      </c>
      <c r="B171" s="11">
        <v>107</v>
      </c>
      <c r="C171" s="11">
        <v>143.55000000000001</v>
      </c>
      <c r="D171" s="11">
        <v>153.65</v>
      </c>
      <c r="E171" s="38"/>
      <c r="F171" s="38"/>
      <c r="G171" s="38"/>
      <c r="H171" s="38"/>
      <c r="I171" s="39">
        <f t="shared" si="15"/>
        <v>404.20000000000005</v>
      </c>
      <c r="J171" s="40">
        <f t="shared" si="16"/>
        <v>134.73333333333335</v>
      </c>
      <c r="O171" s="35" t="s">
        <v>100</v>
      </c>
      <c r="P171" s="36">
        <f>F164/SQRT(C160)</f>
        <v>16.532779203583541</v>
      </c>
    </row>
    <row r="172" spans="1:16">
      <c r="A172" s="37" t="s">
        <v>14</v>
      </c>
      <c r="B172" s="11">
        <v>54.2</v>
      </c>
      <c r="C172" s="11">
        <v>105.05000000000001</v>
      </c>
      <c r="D172" s="11">
        <v>137.89999999999998</v>
      </c>
      <c r="E172" s="38"/>
      <c r="F172" s="38"/>
      <c r="G172" s="38"/>
      <c r="H172" s="38"/>
      <c r="I172" s="39">
        <f t="shared" si="15"/>
        <v>297.14999999999998</v>
      </c>
      <c r="J172" s="40">
        <f t="shared" si="16"/>
        <v>99.05</v>
      </c>
      <c r="O172" s="35" t="s">
        <v>101</v>
      </c>
      <c r="P172" s="36">
        <f>F165*SQRT(2)</f>
        <v>23.380880573427696</v>
      </c>
    </row>
    <row r="173" spans="1:16">
      <c r="A173" s="37" t="s">
        <v>15</v>
      </c>
      <c r="B173" s="11">
        <v>148.6</v>
      </c>
      <c r="C173" s="11">
        <v>75.650000000000006</v>
      </c>
      <c r="D173" s="11">
        <v>120.19999999999999</v>
      </c>
      <c r="E173" s="38"/>
      <c r="F173" s="38"/>
      <c r="G173" s="38"/>
      <c r="H173" s="38"/>
      <c r="I173" s="39">
        <f t="shared" si="15"/>
        <v>344.45</v>
      </c>
      <c r="J173" s="40">
        <f t="shared" si="16"/>
        <v>114.81666666666666</v>
      </c>
      <c r="O173" s="35" t="s">
        <v>102</v>
      </c>
      <c r="P173" s="36">
        <f>TINV(0.05,E162)*F165*SQRT(2)</f>
        <v>47.750128237046638</v>
      </c>
    </row>
    <row r="174" spans="1:16">
      <c r="A174" s="37" t="s">
        <v>16</v>
      </c>
      <c r="B174" s="11">
        <v>118.45</v>
      </c>
      <c r="C174" s="11">
        <v>75.650000000000006</v>
      </c>
      <c r="D174" s="11">
        <v>104.3</v>
      </c>
      <c r="E174" s="38"/>
      <c r="F174" s="38"/>
      <c r="G174" s="38"/>
      <c r="H174" s="38"/>
      <c r="I174" s="39">
        <f t="shared" si="15"/>
        <v>298.40000000000003</v>
      </c>
      <c r="J174" s="40">
        <f t="shared" si="16"/>
        <v>99.466666666666683</v>
      </c>
      <c r="O174" s="35" t="s">
        <v>103</v>
      </c>
      <c r="P174" s="36">
        <f>TINV(0.01,E162)*F165*SQRT(2)</f>
        <v>64.297319911146488</v>
      </c>
    </row>
    <row r="175" spans="1:16">
      <c r="A175" s="37" t="s">
        <v>17</v>
      </c>
      <c r="B175" s="11">
        <v>171.64999999999998</v>
      </c>
      <c r="C175" s="11">
        <v>129.35</v>
      </c>
      <c r="D175" s="11">
        <v>118.10000000000001</v>
      </c>
      <c r="E175" s="38"/>
      <c r="F175" s="38"/>
      <c r="G175" s="38"/>
      <c r="H175" s="38"/>
      <c r="I175" s="39">
        <f t="shared" si="15"/>
        <v>419.1</v>
      </c>
      <c r="J175" s="40">
        <f t="shared" si="16"/>
        <v>139.70000000000002</v>
      </c>
      <c r="O175" s="35" t="s">
        <v>104</v>
      </c>
      <c r="P175" s="36">
        <f>(G161-G162)/C160</f>
        <v>278.83984027777853</v>
      </c>
    </row>
    <row r="176" spans="1:16">
      <c r="A176" s="37" t="s">
        <v>18</v>
      </c>
      <c r="B176" s="11">
        <v>167.45000000000002</v>
      </c>
      <c r="C176" s="11">
        <v>107</v>
      </c>
      <c r="D176" s="11">
        <v>80.45</v>
      </c>
      <c r="E176" s="38"/>
      <c r="F176" s="38"/>
      <c r="G176" s="38"/>
      <c r="H176" s="38"/>
      <c r="I176" s="39">
        <f>SUM(B176:H176)</f>
        <v>354.90000000000003</v>
      </c>
      <c r="J176" s="40">
        <f>AVERAGE(B176:H176)</f>
        <v>118.30000000000001</v>
      </c>
      <c r="O176" t="s">
        <v>105</v>
      </c>
      <c r="P176" s="36">
        <f>P175+G162</f>
        <v>1098.8382048611115</v>
      </c>
    </row>
    <row r="177" spans="1:16">
      <c r="A177" s="37" t="s">
        <v>19</v>
      </c>
      <c r="B177" s="11">
        <v>151.69999999999999</v>
      </c>
      <c r="C177" s="11">
        <v>141.6</v>
      </c>
      <c r="D177" s="11">
        <v>128.55000000000001</v>
      </c>
      <c r="E177" s="38"/>
      <c r="F177" s="38"/>
      <c r="G177" s="38"/>
      <c r="H177" s="38"/>
      <c r="I177" s="39">
        <f>SUM(B177:H177)</f>
        <v>421.84999999999997</v>
      </c>
      <c r="J177" s="40">
        <f>AVERAGE(B177:H177)</f>
        <v>140.61666666666665</v>
      </c>
      <c r="O177" t="s">
        <v>106</v>
      </c>
      <c r="P177" s="36">
        <f>SQRT(P175)</f>
        <v>16.698498144377492</v>
      </c>
    </row>
    <row r="178" spans="1:16">
      <c r="A178" s="37" t="s">
        <v>20</v>
      </c>
      <c r="B178" s="11">
        <v>122.35</v>
      </c>
      <c r="C178" s="11">
        <v>158.65</v>
      </c>
      <c r="D178" s="11">
        <v>131.6</v>
      </c>
      <c r="E178" s="38"/>
      <c r="F178" s="38"/>
      <c r="G178" s="38"/>
      <c r="H178" s="38"/>
      <c r="I178" s="39">
        <f>SUM(B178:H178)</f>
        <v>412.6</v>
      </c>
      <c r="J178" s="40">
        <f>AVERAGE(B178:H178)</f>
        <v>137.53333333333333</v>
      </c>
      <c r="O178" t="s">
        <v>107</v>
      </c>
      <c r="P178" s="36">
        <f>SQRT(P176)</f>
        <v>33.148728555724603</v>
      </c>
    </row>
    <row r="179" spans="1:16">
      <c r="A179" s="37" t="s">
        <v>21</v>
      </c>
      <c r="B179" s="11">
        <v>148.5</v>
      </c>
      <c r="C179" s="11">
        <v>121.89999999999999</v>
      </c>
      <c r="D179" s="11">
        <v>90.35</v>
      </c>
      <c r="E179" s="41"/>
      <c r="F179" s="38"/>
      <c r="G179" s="38"/>
      <c r="H179" s="38"/>
      <c r="I179" s="39">
        <f>SUM(B179:H179)</f>
        <v>360.75</v>
      </c>
      <c r="J179" s="40">
        <f>AVERAGE(B179:H179)</f>
        <v>120.25</v>
      </c>
      <c r="O179" t="s">
        <v>108</v>
      </c>
      <c r="P179" s="36">
        <f>G162</f>
        <v>819.998364583333</v>
      </c>
    </row>
    <row r="180" spans="1:16">
      <c r="A180" s="37" t="s">
        <v>22</v>
      </c>
      <c r="B180" s="11">
        <v>140.05000000000001</v>
      </c>
      <c r="C180" s="11">
        <v>146.6</v>
      </c>
      <c r="D180" s="11">
        <v>87.300000000000011</v>
      </c>
      <c r="E180" s="41"/>
      <c r="F180" s="38"/>
      <c r="G180" s="38"/>
      <c r="H180" s="38"/>
      <c r="I180" s="39">
        <f>SUM(B180:H180)</f>
        <v>373.95</v>
      </c>
      <c r="J180" s="40">
        <f>AVERAGE(B180:H180)</f>
        <v>124.64999999999999</v>
      </c>
      <c r="O180" t="s">
        <v>109</v>
      </c>
      <c r="P180" s="36">
        <f>SQRT(P179)</f>
        <v>28.635613570924807</v>
      </c>
    </row>
    <row r="181" spans="1:16">
      <c r="A181" s="37" t="s">
        <v>23</v>
      </c>
      <c r="B181" s="11">
        <v>78.5</v>
      </c>
      <c r="C181" s="11">
        <v>98.9</v>
      </c>
      <c r="D181" s="11">
        <v>145.65</v>
      </c>
      <c r="E181" s="41"/>
      <c r="F181" s="38"/>
      <c r="G181" s="38"/>
      <c r="H181" s="38"/>
      <c r="I181" s="39">
        <f t="shared" ref="I181:I186" si="17">SUM(B181:H181)</f>
        <v>323.05</v>
      </c>
      <c r="J181" s="40">
        <f t="shared" ref="J181:J186" si="18">AVERAGE(B181:H181)</f>
        <v>107.68333333333334</v>
      </c>
      <c r="O181" t="s">
        <v>110</v>
      </c>
      <c r="P181" s="36">
        <f>P177/C162*100</f>
        <v>14.427516824258976</v>
      </c>
    </row>
    <row r="182" spans="1:16">
      <c r="A182" s="37" t="s">
        <v>24</v>
      </c>
      <c r="B182" s="11">
        <v>127.25</v>
      </c>
      <c r="C182" s="11">
        <v>92.85</v>
      </c>
      <c r="D182" s="11">
        <v>83.2</v>
      </c>
      <c r="E182" s="41"/>
      <c r="F182" s="38"/>
      <c r="G182" s="38"/>
      <c r="H182" s="38"/>
      <c r="I182" s="39">
        <f t="shared" si="17"/>
        <v>303.3</v>
      </c>
      <c r="J182" s="40">
        <f t="shared" si="18"/>
        <v>101.10000000000001</v>
      </c>
      <c r="O182" t="s">
        <v>111</v>
      </c>
      <c r="P182" s="36">
        <f>P178/C162*100</f>
        <v>28.640530112676167</v>
      </c>
    </row>
    <row r="183" spans="1:16">
      <c r="A183" s="37" t="s">
        <v>25</v>
      </c>
      <c r="B183" s="11">
        <v>27.650000000000002</v>
      </c>
      <c r="C183" s="11">
        <v>74.650000000000006</v>
      </c>
      <c r="D183" s="11">
        <v>74.150000000000006</v>
      </c>
      <c r="E183" s="41"/>
      <c r="F183" s="38"/>
      <c r="G183" s="38"/>
      <c r="H183" s="38"/>
      <c r="I183" s="39">
        <f t="shared" si="17"/>
        <v>176.45000000000002</v>
      </c>
      <c r="J183" s="40">
        <f t="shared" si="18"/>
        <v>58.81666666666667</v>
      </c>
      <c r="O183" t="s">
        <v>112</v>
      </c>
      <c r="P183" s="36">
        <f>P180/C162*100</f>
        <v>24.741194866473897</v>
      </c>
    </row>
    <row r="184" spans="1:16">
      <c r="A184" s="37" t="s">
        <v>26</v>
      </c>
      <c r="B184" s="11">
        <v>107</v>
      </c>
      <c r="C184" s="11">
        <v>114.55</v>
      </c>
      <c r="D184" s="11">
        <v>128.45000000000002</v>
      </c>
      <c r="E184" s="41"/>
      <c r="F184" s="38"/>
      <c r="G184" s="38"/>
      <c r="H184" s="38"/>
      <c r="I184" s="39">
        <f t="shared" si="17"/>
        <v>350</v>
      </c>
      <c r="J184" s="40">
        <f t="shared" si="18"/>
        <v>116.66666666666667</v>
      </c>
      <c r="O184" t="s">
        <v>113</v>
      </c>
      <c r="P184" s="36">
        <f>P175/P176*100</f>
        <v>25.375877817519342</v>
      </c>
    </row>
    <row r="185" spans="1:16">
      <c r="A185" s="37" t="s">
        <v>27</v>
      </c>
      <c r="B185" s="11">
        <v>78.3</v>
      </c>
      <c r="C185" s="11">
        <v>99.949999999999989</v>
      </c>
      <c r="D185" s="11">
        <v>83.2</v>
      </c>
      <c r="E185" s="41"/>
      <c r="F185" s="38"/>
      <c r="G185" s="38"/>
      <c r="H185" s="38"/>
      <c r="I185" s="39">
        <f t="shared" si="17"/>
        <v>261.45</v>
      </c>
      <c r="J185" s="40">
        <f t="shared" si="18"/>
        <v>87.149999999999991</v>
      </c>
      <c r="O185" t="s">
        <v>114</v>
      </c>
      <c r="P185" s="36">
        <f>P175/P178*2.06</f>
        <v>17.328268564105343</v>
      </c>
    </row>
    <row r="186" spans="1:16">
      <c r="A186" s="37">
        <v>17</v>
      </c>
      <c r="C186" s="23"/>
      <c r="D186" s="42"/>
      <c r="E186" s="41"/>
      <c r="F186" s="38"/>
      <c r="G186" s="38"/>
      <c r="H186" s="38"/>
      <c r="I186" s="39">
        <f t="shared" si="17"/>
        <v>0</v>
      </c>
      <c r="J186" s="40" t="e">
        <f t="shared" si="18"/>
        <v>#DIV/0!</v>
      </c>
      <c r="O186" t="s">
        <v>115</v>
      </c>
      <c r="P186" s="36">
        <f>P185/C162*100</f>
        <v>14.971639011026028</v>
      </c>
    </row>
    <row r="187" spans="1:16">
      <c r="A187" s="37">
        <v>18</v>
      </c>
      <c r="C187" s="23"/>
      <c r="D187" s="42"/>
      <c r="E187" s="41"/>
      <c r="F187" s="38"/>
      <c r="G187" s="38"/>
      <c r="H187" s="38"/>
      <c r="I187" s="39">
        <f>SUM(B187:H187)</f>
        <v>0</v>
      </c>
      <c r="J187" s="40" t="e">
        <f>AVERAGE(B187:H187)</f>
        <v>#DIV/0!</v>
      </c>
    </row>
    <row r="188" spans="1:16">
      <c r="A188" s="37">
        <v>19</v>
      </c>
      <c r="C188" s="42"/>
      <c r="D188" s="42"/>
      <c r="E188" s="41"/>
      <c r="F188" s="38"/>
      <c r="G188" s="38"/>
      <c r="H188" s="38"/>
      <c r="I188" s="39">
        <f>SUM(B188:H188)</f>
        <v>0</v>
      </c>
      <c r="J188" s="40" t="e">
        <f>AVERAGE(B188:H188)</f>
        <v>#DIV/0!</v>
      </c>
    </row>
    <row r="189" spans="1:16">
      <c r="A189" s="37">
        <v>20</v>
      </c>
      <c r="C189" s="42"/>
      <c r="D189" s="42"/>
      <c r="E189" s="41"/>
      <c r="F189" s="38"/>
      <c r="G189" s="38"/>
      <c r="H189" s="38"/>
      <c r="I189" s="39">
        <f t="shared" ref="I189:I229" si="19">SUM(B189:H189)</f>
        <v>0</v>
      </c>
      <c r="J189" s="40" t="e">
        <f t="shared" ref="J189:J229" si="20">AVERAGE(B189:H189)</f>
        <v>#DIV/0!</v>
      </c>
    </row>
    <row r="190" spans="1:16">
      <c r="A190" s="37">
        <v>21</v>
      </c>
      <c r="C190" s="43"/>
      <c r="D190" s="43"/>
      <c r="E190" s="41"/>
      <c r="F190" s="38"/>
      <c r="G190" s="38"/>
      <c r="H190" s="38"/>
      <c r="I190" s="39">
        <f t="shared" si="19"/>
        <v>0</v>
      </c>
      <c r="J190" s="40" t="e">
        <f t="shared" si="20"/>
        <v>#DIV/0!</v>
      </c>
    </row>
    <row r="191" spans="1:16">
      <c r="A191" s="37">
        <v>22</v>
      </c>
      <c r="C191" s="43"/>
      <c r="D191" s="43"/>
      <c r="E191" s="41"/>
      <c r="F191" s="38"/>
      <c r="G191" s="38"/>
      <c r="H191" s="38"/>
      <c r="I191" s="39">
        <f t="shared" si="19"/>
        <v>0</v>
      </c>
      <c r="J191" s="40" t="e">
        <f t="shared" si="20"/>
        <v>#DIV/0!</v>
      </c>
    </row>
    <row r="192" spans="1:16">
      <c r="A192" s="37">
        <v>23</v>
      </c>
      <c r="C192" s="43"/>
      <c r="D192" s="43"/>
      <c r="E192" s="41"/>
      <c r="F192" s="38"/>
      <c r="G192" s="38"/>
      <c r="H192" s="38"/>
      <c r="I192" s="39">
        <f t="shared" si="19"/>
        <v>0</v>
      </c>
      <c r="J192" s="40" t="e">
        <f t="shared" si="20"/>
        <v>#DIV/0!</v>
      </c>
    </row>
    <row r="193" spans="1:10">
      <c r="A193" s="37">
        <v>24</v>
      </c>
      <c r="C193" s="43"/>
      <c r="D193" s="43"/>
      <c r="E193" s="41"/>
      <c r="F193" s="38"/>
      <c r="G193" s="38"/>
      <c r="H193" s="38"/>
      <c r="I193" s="39">
        <f t="shared" si="19"/>
        <v>0</v>
      </c>
      <c r="J193" s="40" t="e">
        <f t="shared" si="20"/>
        <v>#DIV/0!</v>
      </c>
    </row>
    <row r="194" spans="1:10">
      <c r="A194" s="37">
        <v>25</v>
      </c>
      <c r="C194" s="43"/>
      <c r="D194" s="43"/>
      <c r="E194" s="41"/>
      <c r="F194" s="38"/>
      <c r="G194" s="38"/>
      <c r="H194" s="38"/>
      <c r="I194" s="39">
        <f t="shared" si="19"/>
        <v>0</v>
      </c>
      <c r="J194" s="40" t="e">
        <f t="shared" si="20"/>
        <v>#DIV/0!</v>
      </c>
    </row>
    <row r="195" spans="1:10">
      <c r="A195" s="37">
        <v>26</v>
      </c>
      <c r="C195" s="43"/>
      <c r="D195" s="43"/>
      <c r="E195" s="41"/>
      <c r="F195" s="38"/>
      <c r="G195" s="38"/>
      <c r="H195" s="38"/>
      <c r="I195" s="39">
        <f t="shared" si="19"/>
        <v>0</v>
      </c>
      <c r="J195" s="40" t="e">
        <f t="shared" si="20"/>
        <v>#DIV/0!</v>
      </c>
    </row>
    <row r="196" spans="1:10">
      <c r="A196" s="37">
        <v>27</v>
      </c>
      <c r="C196" s="43"/>
      <c r="D196" s="43"/>
      <c r="E196" s="41"/>
      <c r="F196" s="38"/>
      <c r="G196" s="38"/>
      <c r="H196" s="38"/>
      <c r="I196" s="39">
        <f t="shared" si="19"/>
        <v>0</v>
      </c>
      <c r="J196" s="40" t="e">
        <f t="shared" si="20"/>
        <v>#DIV/0!</v>
      </c>
    </row>
    <row r="197" spans="1:10">
      <c r="A197" s="37">
        <v>28</v>
      </c>
      <c r="C197" s="43"/>
      <c r="D197" s="43"/>
      <c r="E197" s="41"/>
      <c r="F197" s="38"/>
      <c r="G197" s="38"/>
      <c r="H197" s="38"/>
      <c r="I197" s="39">
        <f t="shared" si="19"/>
        <v>0</v>
      </c>
      <c r="J197" s="40" t="e">
        <f t="shared" si="20"/>
        <v>#DIV/0!</v>
      </c>
    </row>
    <row r="198" spans="1:10">
      <c r="A198" s="37">
        <v>29</v>
      </c>
      <c r="C198" s="43"/>
      <c r="D198" s="43"/>
      <c r="E198" s="41"/>
      <c r="F198" s="38"/>
      <c r="G198" s="38"/>
      <c r="H198" s="38"/>
      <c r="I198" s="39">
        <f t="shared" si="19"/>
        <v>0</v>
      </c>
      <c r="J198" s="40" t="e">
        <f t="shared" si="20"/>
        <v>#DIV/0!</v>
      </c>
    </row>
    <row r="199" spans="1:10">
      <c r="A199" s="37">
        <v>30</v>
      </c>
      <c r="C199" s="43"/>
      <c r="D199" s="43"/>
      <c r="E199" s="41"/>
      <c r="F199" s="38"/>
      <c r="G199" s="38"/>
      <c r="H199" s="38"/>
      <c r="I199" s="39">
        <f t="shared" si="19"/>
        <v>0</v>
      </c>
      <c r="J199" s="40" t="e">
        <f t="shared" si="20"/>
        <v>#DIV/0!</v>
      </c>
    </row>
    <row r="200" spans="1:10">
      <c r="A200" s="37">
        <v>31</v>
      </c>
      <c r="C200" s="43"/>
      <c r="D200" s="43"/>
      <c r="E200" s="41"/>
      <c r="F200" s="38"/>
      <c r="G200" s="38"/>
      <c r="H200" s="38"/>
      <c r="I200" s="39">
        <f t="shared" si="19"/>
        <v>0</v>
      </c>
      <c r="J200" s="40" t="e">
        <f t="shared" si="20"/>
        <v>#DIV/0!</v>
      </c>
    </row>
    <row r="201" spans="1:10">
      <c r="A201" s="37">
        <v>32</v>
      </c>
      <c r="C201" s="43"/>
      <c r="D201" s="43"/>
      <c r="E201" s="41"/>
      <c r="F201" s="38"/>
      <c r="G201" s="38"/>
      <c r="H201" s="38"/>
      <c r="I201" s="39">
        <f t="shared" si="19"/>
        <v>0</v>
      </c>
      <c r="J201" s="40" t="e">
        <f t="shared" si="20"/>
        <v>#DIV/0!</v>
      </c>
    </row>
    <row r="202" spans="1:10">
      <c r="A202" s="37">
        <v>33</v>
      </c>
      <c r="C202" s="43"/>
      <c r="D202" s="43"/>
      <c r="E202" s="41"/>
      <c r="F202" s="38"/>
      <c r="G202" s="38"/>
      <c r="H202" s="38"/>
      <c r="I202" s="39">
        <f t="shared" si="19"/>
        <v>0</v>
      </c>
      <c r="J202" s="40" t="e">
        <f t="shared" si="20"/>
        <v>#DIV/0!</v>
      </c>
    </row>
    <row r="203" spans="1:10">
      <c r="A203" s="37">
        <v>34</v>
      </c>
      <c r="C203" s="43"/>
      <c r="D203" s="43"/>
      <c r="E203" s="41"/>
      <c r="F203" s="38"/>
      <c r="G203" s="38"/>
      <c r="H203" s="38"/>
      <c r="I203" s="39">
        <f t="shared" si="19"/>
        <v>0</v>
      </c>
      <c r="J203" s="40" t="e">
        <f t="shared" si="20"/>
        <v>#DIV/0!</v>
      </c>
    </row>
    <row r="204" spans="1:10">
      <c r="A204" s="37">
        <v>35</v>
      </c>
      <c r="C204" s="43"/>
      <c r="D204" s="43"/>
      <c r="E204" s="41"/>
      <c r="F204" s="38"/>
      <c r="G204" s="38"/>
      <c r="H204" s="38"/>
      <c r="I204" s="39">
        <f t="shared" si="19"/>
        <v>0</v>
      </c>
      <c r="J204" s="40" t="e">
        <f t="shared" si="20"/>
        <v>#DIV/0!</v>
      </c>
    </row>
    <row r="205" spans="1:10">
      <c r="A205" s="37">
        <v>36</v>
      </c>
      <c r="C205" s="43"/>
      <c r="D205" s="43"/>
      <c r="E205" s="41"/>
      <c r="F205" s="38"/>
      <c r="G205" s="38"/>
      <c r="H205" s="38"/>
      <c r="I205" s="39">
        <f t="shared" si="19"/>
        <v>0</v>
      </c>
      <c r="J205" s="40" t="e">
        <f t="shared" si="20"/>
        <v>#DIV/0!</v>
      </c>
    </row>
    <row r="206" spans="1:10">
      <c r="A206" s="37">
        <v>37</v>
      </c>
      <c r="C206" s="43"/>
      <c r="D206" s="43"/>
      <c r="E206" s="41"/>
      <c r="F206" s="38"/>
      <c r="G206" s="38"/>
      <c r="H206" s="38"/>
      <c r="I206" s="39">
        <f t="shared" si="19"/>
        <v>0</v>
      </c>
      <c r="J206" s="40" t="e">
        <f t="shared" si="20"/>
        <v>#DIV/0!</v>
      </c>
    </row>
    <row r="207" spans="1:10">
      <c r="A207" s="37">
        <v>38</v>
      </c>
      <c r="C207" s="43"/>
      <c r="D207" s="43"/>
      <c r="E207" s="41"/>
      <c r="F207" s="38"/>
      <c r="G207" s="38"/>
      <c r="H207" s="38"/>
      <c r="I207" s="39">
        <f t="shared" si="19"/>
        <v>0</v>
      </c>
      <c r="J207" s="40" t="e">
        <f t="shared" si="20"/>
        <v>#DIV/0!</v>
      </c>
    </row>
    <row r="208" spans="1:10">
      <c r="A208" s="37">
        <v>39</v>
      </c>
      <c r="C208" s="43"/>
      <c r="D208" s="43"/>
      <c r="E208" s="41"/>
      <c r="F208" s="38"/>
      <c r="G208" s="38"/>
      <c r="H208" s="38"/>
      <c r="I208" s="39">
        <f t="shared" si="19"/>
        <v>0</v>
      </c>
      <c r="J208" s="40" t="e">
        <f t="shared" si="20"/>
        <v>#DIV/0!</v>
      </c>
    </row>
    <row r="209" spans="1:10">
      <c r="A209" s="37">
        <v>40</v>
      </c>
      <c r="C209" s="43"/>
      <c r="D209" s="43"/>
      <c r="E209" s="41"/>
      <c r="F209" s="38"/>
      <c r="G209" s="38"/>
      <c r="H209" s="38"/>
      <c r="I209" s="39">
        <f t="shared" si="19"/>
        <v>0</v>
      </c>
      <c r="J209" s="40" t="e">
        <f t="shared" si="20"/>
        <v>#DIV/0!</v>
      </c>
    </row>
    <row r="210" spans="1:10">
      <c r="A210" s="37">
        <v>41</v>
      </c>
      <c r="C210" s="43"/>
      <c r="D210" s="43"/>
      <c r="E210" s="41"/>
      <c r="F210" s="38"/>
      <c r="G210" s="38"/>
      <c r="H210" s="38"/>
      <c r="I210" s="39">
        <f t="shared" si="19"/>
        <v>0</v>
      </c>
      <c r="J210" s="40" t="e">
        <f t="shared" si="20"/>
        <v>#DIV/0!</v>
      </c>
    </row>
    <row r="211" spans="1:10">
      <c r="A211" s="37">
        <v>42</v>
      </c>
      <c r="C211" s="43"/>
      <c r="D211" s="43"/>
      <c r="E211" s="41"/>
      <c r="F211" s="38"/>
      <c r="G211" s="38"/>
      <c r="H211" s="38"/>
      <c r="I211" s="39">
        <f t="shared" si="19"/>
        <v>0</v>
      </c>
      <c r="J211" s="40" t="e">
        <f t="shared" si="20"/>
        <v>#DIV/0!</v>
      </c>
    </row>
    <row r="212" spans="1:10">
      <c r="A212" s="37">
        <v>43</v>
      </c>
      <c r="C212" s="43"/>
      <c r="D212" s="43"/>
      <c r="E212" s="41"/>
      <c r="F212" s="38"/>
      <c r="G212" s="38"/>
      <c r="H212" s="38"/>
      <c r="I212" s="39">
        <f t="shared" si="19"/>
        <v>0</v>
      </c>
      <c r="J212" s="40" t="e">
        <f t="shared" si="20"/>
        <v>#DIV/0!</v>
      </c>
    </row>
    <row r="213" spans="1:10">
      <c r="A213" s="37">
        <v>44</v>
      </c>
      <c r="C213" s="43"/>
      <c r="D213" s="43"/>
      <c r="E213" s="41"/>
      <c r="F213" s="38"/>
      <c r="G213" s="38"/>
      <c r="H213" s="38"/>
      <c r="I213" s="39">
        <f t="shared" si="19"/>
        <v>0</v>
      </c>
      <c r="J213" s="40" t="e">
        <f t="shared" si="20"/>
        <v>#DIV/0!</v>
      </c>
    </row>
    <row r="214" spans="1:10">
      <c r="A214" s="37">
        <v>45</v>
      </c>
      <c r="C214" s="43"/>
      <c r="D214" s="43"/>
      <c r="E214" s="41"/>
      <c r="F214" s="38"/>
      <c r="G214" s="38"/>
      <c r="H214" s="38"/>
      <c r="I214" s="39">
        <f t="shared" si="19"/>
        <v>0</v>
      </c>
      <c r="J214" s="40" t="e">
        <f t="shared" si="20"/>
        <v>#DIV/0!</v>
      </c>
    </row>
    <row r="215" spans="1:10">
      <c r="A215" s="37">
        <v>46</v>
      </c>
      <c r="C215" s="43"/>
      <c r="D215" s="43"/>
      <c r="E215" s="41"/>
      <c r="F215" s="38"/>
      <c r="G215" s="38"/>
      <c r="H215" s="38"/>
      <c r="I215" s="39">
        <f t="shared" si="19"/>
        <v>0</v>
      </c>
      <c r="J215" s="40" t="e">
        <f t="shared" si="20"/>
        <v>#DIV/0!</v>
      </c>
    </row>
    <row r="216" spans="1:10">
      <c r="A216" s="37">
        <v>47</v>
      </c>
      <c r="C216" s="43"/>
      <c r="D216" s="43"/>
      <c r="E216" s="41"/>
      <c r="F216" s="38"/>
      <c r="G216" s="38"/>
      <c r="H216" s="38"/>
      <c r="I216" s="39">
        <f t="shared" si="19"/>
        <v>0</v>
      </c>
      <c r="J216" s="40" t="e">
        <f t="shared" si="20"/>
        <v>#DIV/0!</v>
      </c>
    </row>
    <row r="217" spans="1:10">
      <c r="A217" s="37">
        <v>48</v>
      </c>
      <c r="C217" s="43"/>
      <c r="D217" s="43"/>
      <c r="E217" s="41"/>
      <c r="F217" s="38"/>
      <c r="G217" s="38"/>
      <c r="H217" s="38"/>
      <c r="I217" s="39">
        <f t="shared" si="19"/>
        <v>0</v>
      </c>
      <c r="J217" s="40" t="e">
        <f t="shared" si="20"/>
        <v>#DIV/0!</v>
      </c>
    </row>
    <row r="218" spans="1:10">
      <c r="A218" s="37">
        <v>49</v>
      </c>
      <c r="B218" s="43"/>
      <c r="C218" s="43"/>
      <c r="D218" s="43"/>
      <c r="E218" s="41"/>
      <c r="F218" s="38"/>
      <c r="G218" s="38"/>
      <c r="H218" s="38"/>
      <c r="I218" s="39">
        <f t="shared" si="19"/>
        <v>0</v>
      </c>
      <c r="J218" s="40" t="e">
        <f t="shared" si="20"/>
        <v>#DIV/0!</v>
      </c>
    </row>
    <row r="219" spans="1:10">
      <c r="A219" s="37">
        <v>50</v>
      </c>
      <c r="B219" s="43"/>
      <c r="C219" s="43"/>
      <c r="D219" s="43"/>
      <c r="E219" s="41"/>
      <c r="F219" s="38"/>
      <c r="G219" s="38"/>
      <c r="H219" s="38"/>
      <c r="I219" s="39">
        <f t="shared" si="19"/>
        <v>0</v>
      </c>
      <c r="J219" s="40" t="e">
        <f t="shared" si="20"/>
        <v>#DIV/0!</v>
      </c>
    </row>
    <row r="220" spans="1:10">
      <c r="A220" s="37">
        <v>51</v>
      </c>
      <c r="B220" s="43"/>
      <c r="C220" s="43"/>
      <c r="D220" s="43"/>
      <c r="E220" s="41"/>
      <c r="F220" s="38"/>
      <c r="G220" s="38"/>
      <c r="H220" s="38"/>
      <c r="I220" s="39">
        <f t="shared" si="19"/>
        <v>0</v>
      </c>
      <c r="J220" s="40" t="e">
        <f t="shared" si="20"/>
        <v>#DIV/0!</v>
      </c>
    </row>
    <row r="221" spans="1:10">
      <c r="A221" s="37">
        <v>52</v>
      </c>
      <c r="B221" s="43"/>
      <c r="C221" s="43"/>
      <c r="D221" s="43"/>
      <c r="E221" s="41"/>
      <c r="F221" s="38"/>
      <c r="G221" s="38"/>
      <c r="H221" s="38"/>
      <c r="I221" s="39">
        <f t="shared" si="19"/>
        <v>0</v>
      </c>
      <c r="J221" s="40" t="e">
        <f t="shared" si="20"/>
        <v>#DIV/0!</v>
      </c>
    </row>
    <row r="222" spans="1:10">
      <c r="A222" s="37">
        <v>53</v>
      </c>
      <c r="B222" s="43"/>
      <c r="C222" s="43"/>
      <c r="D222" s="43"/>
      <c r="E222" s="41"/>
      <c r="F222" s="38"/>
      <c r="G222" s="38"/>
      <c r="H222" s="38"/>
      <c r="I222" s="39">
        <f t="shared" si="19"/>
        <v>0</v>
      </c>
      <c r="J222" s="40" t="e">
        <f t="shared" si="20"/>
        <v>#DIV/0!</v>
      </c>
    </row>
    <row r="223" spans="1:10">
      <c r="A223" s="37">
        <v>54</v>
      </c>
      <c r="B223" s="43"/>
      <c r="C223" s="43"/>
      <c r="D223" s="43"/>
      <c r="E223" s="38"/>
      <c r="F223" s="38"/>
      <c r="G223" s="38"/>
      <c r="H223" s="38"/>
      <c r="I223" s="39">
        <f t="shared" si="19"/>
        <v>0</v>
      </c>
      <c r="J223" s="40" t="e">
        <f t="shared" si="20"/>
        <v>#DIV/0!</v>
      </c>
    </row>
    <row r="224" spans="1:10">
      <c r="A224" s="37">
        <v>55</v>
      </c>
      <c r="B224" s="43"/>
      <c r="C224" s="43"/>
      <c r="D224" s="43"/>
      <c r="E224" s="38"/>
      <c r="F224" s="38"/>
      <c r="G224" s="38"/>
      <c r="H224" s="38"/>
      <c r="I224" s="39">
        <f t="shared" si="19"/>
        <v>0</v>
      </c>
      <c r="J224" s="40" t="e">
        <f t="shared" si="20"/>
        <v>#DIV/0!</v>
      </c>
    </row>
    <row r="225" spans="1:11">
      <c r="A225" s="37">
        <v>56</v>
      </c>
      <c r="B225" s="43"/>
      <c r="C225" s="43"/>
      <c r="D225" s="43"/>
      <c r="E225" s="38"/>
      <c r="F225" s="38"/>
      <c r="G225" s="38"/>
      <c r="H225" s="38"/>
      <c r="I225" s="39">
        <f t="shared" si="19"/>
        <v>0</v>
      </c>
      <c r="J225" s="40" t="e">
        <f t="shared" si="20"/>
        <v>#DIV/0!</v>
      </c>
    </row>
    <row r="226" spans="1:11">
      <c r="A226" s="37">
        <v>57</v>
      </c>
      <c r="B226" s="43"/>
      <c r="C226" s="43"/>
      <c r="D226" s="43"/>
      <c r="E226" s="38"/>
      <c r="F226" s="38"/>
      <c r="G226" s="38"/>
      <c r="H226" s="38"/>
      <c r="I226" s="39">
        <f t="shared" si="19"/>
        <v>0</v>
      </c>
      <c r="J226" s="40" t="e">
        <f t="shared" si="20"/>
        <v>#DIV/0!</v>
      </c>
    </row>
    <row r="227" spans="1:11">
      <c r="A227" s="37">
        <v>58</v>
      </c>
      <c r="B227" s="43"/>
      <c r="C227" s="43"/>
      <c r="D227" s="43"/>
      <c r="E227" s="38"/>
      <c r="F227" s="38"/>
      <c r="G227" s="38"/>
      <c r="H227" s="38"/>
      <c r="I227" s="39">
        <f t="shared" si="19"/>
        <v>0</v>
      </c>
      <c r="J227" s="40" t="e">
        <f t="shared" si="20"/>
        <v>#DIV/0!</v>
      </c>
    </row>
    <row r="228" spans="1:11">
      <c r="A228" s="37">
        <v>59</v>
      </c>
      <c r="B228" s="38"/>
      <c r="C228" s="38"/>
      <c r="D228" s="38"/>
      <c r="E228" s="38"/>
      <c r="F228" s="38"/>
      <c r="G228" s="38"/>
      <c r="H228" s="38"/>
      <c r="I228" s="39">
        <f t="shared" si="19"/>
        <v>0</v>
      </c>
      <c r="J228" s="40" t="e">
        <f t="shared" si="20"/>
        <v>#DIV/0!</v>
      </c>
    </row>
    <row r="229" spans="1:11">
      <c r="A229" s="37">
        <v>60</v>
      </c>
      <c r="B229" s="38"/>
      <c r="C229" s="38"/>
      <c r="D229" s="38"/>
      <c r="E229" s="38"/>
      <c r="F229" s="38"/>
      <c r="G229" s="38"/>
      <c r="H229" s="38"/>
      <c r="I229" s="39">
        <f t="shared" si="19"/>
        <v>0</v>
      </c>
      <c r="J229" s="40" t="e">
        <f t="shared" si="20"/>
        <v>#DIV/0!</v>
      </c>
    </row>
    <row r="230" spans="1:11" ht="15.75">
      <c r="A230" s="37" t="s">
        <v>91</v>
      </c>
      <c r="B230" s="44">
        <f t="shared" ref="B230" si="21">SUM(B170:B229)</f>
        <v>1919.3</v>
      </c>
      <c r="C230" s="44">
        <f>SUM(C170:C229)</f>
        <v>1815.4</v>
      </c>
      <c r="D230" s="44">
        <f>SUM(D170:D229)</f>
        <v>1820.8500000000001</v>
      </c>
      <c r="E230" s="44">
        <f t="shared" ref="E230:I230" si="22">SUM(E170:E229)</f>
        <v>0</v>
      </c>
      <c r="F230" s="44">
        <f t="shared" si="22"/>
        <v>0</v>
      </c>
      <c r="G230" s="44">
        <f t="shared" si="22"/>
        <v>0</v>
      </c>
      <c r="H230" s="44">
        <f t="shared" si="22"/>
        <v>0</v>
      </c>
      <c r="I230" s="45">
        <f t="shared" si="22"/>
        <v>5555.55</v>
      </c>
      <c r="J230" s="33"/>
    </row>
    <row r="234" spans="1:11" ht="15.75">
      <c r="A234" s="48" t="s">
        <v>116</v>
      </c>
      <c r="D234" s="15" t="s">
        <v>74</v>
      </c>
      <c r="E234" s="16"/>
      <c r="F234" s="16"/>
      <c r="G234" s="16"/>
      <c r="H234" s="16"/>
      <c r="I234" s="16"/>
      <c r="J234" s="16"/>
    </row>
    <row r="235" spans="1:11">
      <c r="B235" s="17" t="s">
        <v>75</v>
      </c>
      <c r="C235" s="18">
        <f>COUNT(B246:B305)</f>
        <v>16</v>
      </c>
      <c r="D235" s="19" t="s">
        <v>76</v>
      </c>
      <c r="E235" s="19" t="s">
        <v>77</v>
      </c>
      <c r="F235" s="19" t="s">
        <v>78</v>
      </c>
      <c r="G235" s="19" t="s">
        <v>79</v>
      </c>
      <c r="H235" s="19" t="s">
        <v>80</v>
      </c>
      <c r="I235" s="20" t="s">
        <v>81</v>
      </c>
      <c r="J235" s="19" t="s">
        <v>82</v>
      </c>
      <c r="K235" s="20" t="s">
        <v>83</v>
      </c>
    </row>
    <row r="236" spans="1:11">
      <c r="B236" s="17" t="s">
        <v>84</v>
      </c>
      <c r="C236" s="18">
        <f>COUNT(B246:H246)</f>
        <v>3</v>
      </c>
      <c r="D236" s="20" t="s">
        <v>85</v>
      </c>
      <c r="E236" s="21">
        <f>C236-1</f>
        <v>2</v>
      </c>
      <c r="F236" s="21">
        <f>(SUMSQ(B306:H306)/C235)-C239</f>
        <v>3047.4217977689659</v>
      </c>
      <c r="G236" s="21">
        <f>F236/E236</f>
        <v>1523.710898884483</v>
      </c>
      <c r="H236" s="21">
        <f>G236/G238</f>
        <v>7.160283429441054</v>
      </c>
      <c r="I236" s="22">
        <f>FINV(0.05,E236,E$5)</f>
        <v>3.3158295010646679</v>
      </c>
      <c r="J236" s="23" t="str">
        <f>IF(H236&gt;K236,"**",IF(H236&gt;I236,"*","NS"))</f>
        <v>**</v>
      </c>
      <c r="K236" s="22">
        <f>FINV(0.01,E236,E$5)</f>
        <v>5.3903458632348258</v>
      </c>
    </row>
    <row r="237" spans="1:11">
      <c r="B237" s="17" t="s">
        <v>86</v>
      </c>
      <c r="C237" s="24">
        <f>I306</f>
        <v>1176.1812796533877</v>
      </c>
      <c r="D237" s="20" t="s">
        <v>87</v>
      </c>
      <c r="E237" s="21">
        <f>C235-1</f>
        <v>15</v>
      </c>
      <c r="F237" s="21">
        <f>(SUMSQ(I246:I305)/C236)-C239</f>
        <v>3167.0087159567884</v>
      </c>
      <c r="G237" s="21">
        <f>F237/E237</f>
        <v>211.13391439711921</v>
      </c>
      <c r="H237" s="21">
        <f>G237/G238</f>
        <v>0.99216896706422464</v>
      </c>
      <c r="I237" s="22">
        <f>FINV(0.05,E237,E$5)</f>
        <v>2.0148036912809903</v>
      </c>
      <c r="J237" s="23" t="str">
        <f>IF(H237&gt;K237,"**",IF(H237&gt;I237,"*","NS"))</f>
        <v>NS</v>
      </c>
      <c r="K237" s="22">
        <f>FINV(0.01,E237,E$5)</f>
        <v>2.700180341765182</v>
      </c>
    </row>
    <row r="238" spans="1:11">
      <c r="B238" s="25" t="s">
        <v>88</v>
      </c>
      <c r="C238" s="24">
        <f>I306/(C235*C236)</f>
        <v>24.503776659445577</v>
      </c>
      <c r="D238" s="20" t="s">
        <v>89</v>
      </c>
      <c r="E238" s="21">
        <f>E237*E236</f>
        <v>30</v>
      </c>
      <c r="F238" s="21">
        <f>F239-F237-F236</f>
        <v>6384.010830993433</v>
      </c>
      <c r="G238" s="22">
        <f>F238/E238</f>
        <v>212.80036103311443</v>
      </c>
      <c r="H238" s="21"/>
      <c r="I238" s="21"/>
      <c r="J238" s="23"/>
    </row>
    <row r="239" spans="1:11">
      <c r="B239" s="17" t="s">
        <v>90</v>
      </c>
      <c r="C239" s="24">
        <f>POWER(I306,2)/(C235*C236)</f>
        <v>28820.883387647515</v>
      </c>
      <c r="D239" s="19" t="s">
        <v>91</v>
      </c>
      <c r="E239" s="26">
        <f>C235*C236-1</f>
        <v>47</v>
      </c>
      <c r="F239" s="26">
        <f>SUMSQ(B246:H305)-C239</f>
        <v>12598.441344719187</v>
      </c>
      <c r="G239" s="26"/>
      <c r="H239" s="26"/>
      <c r="I239" s="26"/>
      <c r="J239" s="23"/>
    </row>
    <row r="240" spans="1:11" s="27" customFormat="1">
      <c r="B240" s="28"/>
      <c r="C240" s="29"/>
      <c r="D240" s="30" t="s">
        <v>92</v>
      </c>
      <c r="E240" s="31"/>
      <c r="F240" s="31">
        <f>SQRT(G238)</f>
        <v>14.587678397644858</v>
      </c>
      <c r="G240" s="32"/>
      <c r="H240" s="32"/>
      <c r="I240" s="32"/>
      <c r="J240" s="28"/>
    </row>
    <row r="241" spans="1:16">
      <c r="D241" s="108" t="s">
        <v>93</v>
      </c>
      <c r="E241" s="108"/>
      <c r="F241" s="33">
        <f>SQRT((G238)/C236)</f>
        <v>8.4222000497319467</v>
      </c>
      <c r="I241" s="4"/>
    </row>
    <row r="242" spans="1:16">
      <c r="D242" s="108" t="s">
        <v>94</v>
      </c>
      <c r="E242" s="108"/>
      <c r="F242" s="33">
        <f>TINV(0.05,E238)*F241*SQRT(2)</f>
        <v>24.325077318252166</v>
      </c>
      <c r="G242" t="s">
        <v>95</v>
      </c>
      <c r="H242" s="33">
        <f>TINV(0.01,E238)*F241*SQRT(2)</f>
        <v>32.754619431191067</v>
      </c>
    </row>
    <row r="243" spans="1:16">
      <c r="D243" s="108" t="s">
        <v>96</v>
      </c>
      <c r="E243" s="108"/>
      <c r="F243" s="33">
        <f>SQRT(G238)/C238*100</f>
        <v>59.53236760351259</v>
      </c>
    </row>
    <row r="244" spans="1:16">
      <c r="D244" s="23"/>
      <c r="E244" s="34"/>
      <c r="O244" s="35" t="s">
        <v>97</v>
      </c>
      <c r="P244" s="36">
        <f>C238</f>
        <v>24.503776659445577</v>
      </c>
    </row>
    <row r="245" spans="1:16">
      <c r="A245" s="37"/>
      <c r="B245" s="37">
        <v>1</v>
      </c>
      <c r="C245" s="37">
        <v>2</v>
      </c>
      <c r="D245" s="37">
        <v>3</v>
      </c>
      <c r="E245" s="37">
        <v>4</v>
      </c>
      <c r="F245" s="37">
        <v>5</v>
      </c>
      <c r="G245" s="37">
        <v>6</v>
      </c>
      <c r="H245" s="37">
        <v>8</v>
      </c>
      <c r="I245" s="37" t="s">
        <v>98</v>
      </c>
      <c r="J245" s="37" t="s">
        <v>88</v>
      </c>
      <c r="O245" s="35" t="s">
        <v>92</v>
      </c>
      <c r="P245" s="36">
        <f>SQRT(G238)</f>
        <v>14.587678397644858</v>
      </c>
    </row>
    <row r="246" spans="1:16">
      <c r="A246" s="37" t="s">
        <v>12</v>
      </c>
      <c r="B246" s="11">
        <v>35.041067761806985</v>
      </c>
      <c r="C246" s="11">
        <v>20.108695652173914</v>
      </c>
      <c r="D246" s="11">
        <v>42.722222222222221</v>
      </c>
      <c r="E246" s="38"/>
      <c r="F246" s="38"/>
      <c r="G246" s="38"/>
      <c r="H246" s="38"/>
      <c r="I246" s="39">
        <f t="shared" ref="I246:I251" si="23">SUM(B246:H246)</f>
        <v>97.871985636203121</v>
      </c>
      <c r="J246" s="40">
        <f t="shared" ref="J246:J251" si="24">AVERAGE(B246:H246)</f>
        <v>32.623995212067705</v>
      </c>
      <c r="O246" s="35" t="s">
        <v>99</v>
      </c>
      <c r="P246" s="36">
        <f>F240/C238*100</f>
        <v>59.53236760351259</v>
      </c>
    </row>
    <row r="247" spans="1:16">
      <c r="A247" s="37" t="s">
        <v>13</v>
      </c>
      <c r="B247" s="11">
        <v>28.609625668449198</v>
      </c>
      <c r="C247" s="11">
        <v>19.745529573590098</v>
      </c>
      <c r="D247" s="11">
        <v>26.086587436332771</v>
      </c>
      <c r="E247" s="38"/>
      <c r="F247" s="38"/>
      <c r="G247" s="38"/>
      <c r="H247" s="38"/>
      <c r="I247" s="39">
        <f t="shared" si="23"/>
        <v>74.441742678372066</v>
      </c>
      <c r="J247" s="40">
        <f t="shared" si="24"/>
        <v>24.813914226124023</v>
      </c>
      <c r="O247" s="35" t="s">
        <v>100</v>
      </c>
      <c r="P247" s="36">
        <f>F240/SQRT(C236)</f>
        <v>8.4222000497319485</v>
      </c>
    </row>
    <row r="248" spans="1:16">
      <c r="A248" s="37" t="s">
        <v>14</v>
      </c>
      <c r="B248" s="11">
        <v>14.114583333333332</v>
      </c>
      <c r="C248" s="11">
        <v>11.187433439829606</v>
      </c>
      <c r="D248" s="11">
        <v>27.914979757085018</v>
      </c>
      <c r="E248" s="38"/>
      <c r="F248" s="38"/>
      <c r="G248" s="38"/>
      <c r="H248" s="38"/>
      <c r="I248" s="39">
        <f t="shared" si="23"/>
        <v>53.216996530247954</v>
      </c>
      <c r="J248" s="40">
        <f t="shared" si="24"/>
        <v>17.738998843415985</v>
      </c>
      <c r="O248" s="35" t="s">
        <v>101</v>
      </c>
      <c r="P248" s="36">
        <f>F241*SQRT(2)</f>
        <v>11.910789535350276</v>
      </c>
    </row>
    <row r="249" spans="1:16">
      <c r="A249" s="37" t="s">
        <v>15</v>
      </c>
      <c r="B249" s="11">
        <v>70.426540284360186</v>
      </c>
      <c r="C249" s="11">
        <v>16.5174672489083</v>
      </c>
      <c r="D249" s="11">
        <v>20.134003350083752</v>
      </c>
      <c r="E249" s="38"/>
      <c r="F249" s="38"/>
      <c r="G249" s="38"/>
      <c r="H249" s="38"/>
      <c r="I249" s="39">
        <f t="shared" si="23"/>
        <v>107.07801088335225</v>
      </c>
      <c r="J249" s="40">
        <f t="shared" si="24"/>
        <v>35.69267029445075</v>
      </c>
      <c r="O249" s="35" t="s">
        <v>102</v>
      </c>
      <c r="P249" s="36">
        <f>TINV(0.05,E238)*F241*SQRT(2)</f>
        <v>24.325077318252166</v>
      </c>
    </row>
    <row r="250" spans="1:16">
      <c r="A250" s="37" t="s">
        <v>16</v>
      </c>
      <c r="B250" s="11">
        <v>61.373056994818647</v>
      </c>
      <c r="C250" s="11">
        <v>12.442434210526319</v>
      </c>
      <c r="D250" s="11">
        <v>14.546722454672246</v>
      </c>
      <c r="E250" s="38"/>
      <c r="F250" s="38"/>
      <c r="G250" s="38"/>
      <c r="H250" s="38"/>
      <c r="I250" s="39">
        <f t="shared" si="23"/>
        <v>88.362213660017218</v>
      </c>
      <c r="J250" s="40">
        <f t="shared" si="24"/>
        <v>29.454071220005741</v>
      </c>
      <c r="O250" s="35" t="s">
        <v>103</v>
      </c>
      <c r="P250" s="36">
        <f>TINV(0.01,E238)*F241*SQRT(2)</f>
        <v>32.754619431191067</v>
      </c>
    </row>
    <row r="251" spans="1:16">
      <c r="A251" s="37" t="s">
        <v>17</v>
      </c>
      <c r="B251" s="11">
        <v>27.68548387096774</v>
      </c>
      <c r="C251" s="11">
        <v>29.464692482915719</v>
      </c>
      <c r="D251" s="11">
        <v>24.604166666666668</v>
      </c>
      <c r="E251" s="38"/>
      <c r="F251" s="38"/>
      <c r="G251" s="38"/>
      <c r="H251" s="38"/>
      <c r="I251" s="39">
        <f t="shared" si="23"/>
        <v>81.754343020550124</v>
      </c>
      <c r="J251" s="40">
        <f t="shared" si="24"/>
        <v>27.251447673516708</v>
      </c>
      <c r="O251" s="35" t="s">
        <v>104</v>
      </c>
      <c r="P251" s="36">
        <f>(G237-G238)/C236</f>
        <v>-0.55548221199840475</v>
      </c>
    </row>
    <row r="252" spans="1:16">
      <c r="A252" s="37" t="s">
        <v>18</v>
      </c>
      <c r="B252" s="11">
        <v>71.866952789699582</v>
      </c>
      <c r="C252" s="11">
        <v>13.824289405684755</v>
      </c>
      <c r="D252" s="11">
        <v>16.485655737704921</v>
      </c>
      <c r="E252" s="38"/>
      <c r="F252" s="38"/>
      <c r="G252" s="38"/>
      <c r="H252" s="38"/>
      <c r="I252" s="39">
        <f>SUM(B252:H252)</f>
        <v>102.17689793308925</v>
      </c>
      <c r="J252" s="40">
        <f>AVERAGE(B252:H252)</f>
        <v>34.058965977696417</v>
      </c>
      <c r="O252" t="s">
        <v>105</v>
      </c>
      <c r="P252" s="36">
        <f>P251+G238</f>
        <v>212.24487882111603</v>
      </c>
    </row>
    <row r="253" spans="1:16">
      <c r="A253" s="37" t="s">
        <v>19</v>
      </c>
      <c r="B253" s="11">
        <v>59.960474308300384</v>
      </c>
      <c r="C253" s="11">
        <v>17.924050632911392</v>
      </c>
      <c r="D253" s="11">
        <v>23.458029197080297</v>
      </c>
      <c r="E253" s="38"/>
      <c r="F253" s="38"/>
      <c r="G253" s="38"/>
      <c r="H253" s="38"/>
      <c r="I253" s="39">
        <f>SUM(B253:H253)</f>
        <v>101.34255413829207</v>
      </c>
      <c r="J253" s="40">
        <f>AVERAGE(B253:H253)</f>
        <v>33.780851379430693</v>
      </c>
      <c r="O253" t="s">
        <v>106</v>
      </c>
      <c r="P253" s="36" t="e">
        <f>SQRT(P251)</f>
        <v>#NUM!</v>
      </c>
    </row>
    <row r="254" spans="1:16">
      <c r="A254" s="37" t="s">
        <v>20</v>
      </c>
      <c r="B254" s="11">
        <v>54.137168141592909</v>
      </c>
      <c r="C254" s="11">
        <v>24.86677115987461</v>
      </c>
      <c r="D254" s="11">
        <v>11.40381282495667</v>
      </c>
      <c r="E254" s="38"/>
      <c r="F254" s="38"/>
      <c r="G254" s="38"/>
      <c r="H254" s="38"/>
      <c r="I254" s="39">
        <f>SUM(B254:H254)</f>
        <v>90.407752126424185</v>
      </c>
      <c r="J254" s="40">
        <f>AVERAGE(B254:H254)</f>
        <v>30.13591737547473</v>
      </c>
      <c r="O254" t="s">
        <v>107</v>
      </c>
      <c r="P254" s="36">
        <f>SQRT(P252)</f>
        <v>14.56862652486898</v>
      </c>
    </row>
    <row r="255" spans="1:16">
      <c r="A255" s="37" t="s">
        <v>21</v>
      </c>
      <c r="B255" s="11">
        <v>57.335907335907336</v>
      </c>
      <c r="C255" s="11">
        <v>16.081794195250659</v>
      </c>
      <c r="D255" s="11">
        <v>14.933884297520661</v>
      </c>
      <c r="E255" s="41"/>
      <c r="F255" s="38"/>
      <c r="G255" s="38"/>
      <c r="H255" s="38"/>
      <c r="I255" s="39">
        <f>SUM(B255:H255)</f>
        <v>88.351585828678665</v>
      </c>
      <c r="J255" s="40">
        <f>AVERAGE(B255:H255)</f>
        <v>29.450528609559555</v>
      </c>
      <c r="O255" t="s">
        <v>108</v>
      </c>
      <c r="P255" s="36">
        <f>G238</f>
        <v>212.80036103311443</v>
      </c>
    </row>
    <row r="256" spans="1:16">
      <c r="A256" s="37" t="s">
        <v>22</v>
      </c>
      <c r="B256" s="11">
        <v>22.588709677419359</v>
      </c>
      <c r="C256" s="11">
        <v>27.45318352059925</v>
      </c>
      <c r="D256" s="11">
        <v>17.185039370078744</v>
      </c>
      <c r="E256" s="41"/>
      <c r="F256" s="38"/>
      <c r="G256" s="38"/>
      <c r="H256" s="38"/>
      <c r="I256" s="39">
        <f>SUM(B256:H256)</f>
        <v>67.226932568097354</v>
      </c>
      <c r="J256" s="40">
        <f>AVERAGE(B256:H256)</f>
        <v>22.408977522699118</v>
      </c>
      <c r="O256" t="s">
        <v>109</v>
      </c>
      <c r="P256" s="36">
        <f>SQRT(P255)</f>
        <v>14.587678397644858</v>
      </c>
    </row>
    <row r="257" spans="1:16">
      <c r="A257" s="37" t="s">
        <v>23</v>
      </c>
      <c r="B257" s="11">
        <v>12.189440993788821</v>
      </c>
      <c r="C257" s="11">
        <v>15.925925925925927</v>
      </c>
      <c r="D257" s="11">
        <v>26.149012567324959</v>
      </c>
      <c r="E257" s="41"/>
      <c r="F257" s="38"/>
      <c r="G257" s="38"/>
      <c r="H257" s="38"/>
      <c r="I257" s="39">
        <f t="shared" ref="I257:I262" si="25">SUM(B257:H257)</f>
        <v>54.264379487039704</v>
      </c>
      <c r="J257" s="40">
        <f t="shared" ref="J257:J262" si="26">AVERAGE(B257:H257)</f>
        <v>18.088126495679901</v>
      </c>
      <c r="O257" t="s">
        <v>110</v>
      </c>
      <c r="P257" s="36" t="e">
        <f>P253/C238*100</f>
        <v>#NUM!</v>
      </c>
    </row>
    <row r="258" spans="1:16">
      <c r="A258" s="37" t="s">
        <v>24</v>
      </c>
      <c r="B258" s="11">
        <v>19.280303030303031</v>
      </c>
      <c r="C258" s="11">
        <v>6.2231903485254687</v>
      </c>
      <c r="D258" s="11">
        <v>16.155339805825246</v>
      </c>
      <c r="E258" s="41"/>
      <c r="F258" s="38"/>
      <c r="G258" s="38"/>
      <c r="H258" s="38"/>
      <c r="I258" s="39">
        <f t="shared" si="25"/>
        <v>41.658833184653744</v>
      </c>
      <c r="J258" s="40">
        <f t="shared" si="26"/>
        <v>13.886277728217914</v>
      </c>
      <c r="O258" t="s">
        <v>111</v>
      </c>
      <c r="P258" s="36">
        <f>P254/C238*100</f>
        <v>59.454616842719012</v>
      </c>
    </row>
    <row r="259" spans="1:16">
      <c r="A259" s="37" t="s">
        <v>25</v>
      </c>
      <c r="B259" s="11">
        <v>5.8333333333333348</v>
      </c>
      <c r="C259" s="11">
        <v>9.9136786188579027</v>
      </c>
      <c r="D259" s="11">
        <v>9.7309711286089264</v>
      </c>
      <c r="E259" s="41"/>
      <c r="F259" s="38"/>
      <c r="G259" s="38"/>
      <c r="H259" s="38"/>
      <c r="I259" s="39">
        <f t="shared" si="25"/>
        <v>25.477983080800165</v>
      </c>
      <c r="J259" s="40">
        <f t="shared" si="26"/>
        <v>8.4926610269333889</v>
      </c>
      <c r="O259" t="s">
        <v>112</v>
      </c>
      <c r="P259" s="36">
        <f>P256/C238*100</f>
        <v>59.53236760351259</v>
      </c>
    </row>
    <row r="260" spans="1:16">
      <c r="A260" s="37" t="s">
        <v>26</v>
      </c>
      <c r="B260" s="11">
        <v>20.188679245283019</v>
      </c>
      <c r="C260" s="11">
        <v>21.736242884250476</v>
      </c>
      <c r="D260" s="11">
        <v>20.684380032206121</v>
      </c>
      <c r="E260" s="41"/>
      <c r="F260" s="38"/>
      <c r="G260" s="38"/>
      <c r="H260" s="38"/>
      <c r="I260" s="39">
        <f t="shared" si="25"/>
        <v>62.60930216173962</v>
      </c>
      <c r="J260" s="40">
        <f t="shared" si="26"/>
        <v>20.86976738724654</v>
      </c>
      <c r="O260" t="s">
        <v>113</v>
      </c>
      <c r="P260" s="36">
        <f>P251/P252*100</f>
        <v>-0.26171760425210333</v>
      </c>
    </row>
    <row r="261" spans="1:16">
      <c r="A261" s="37" t="s">
        <v>27</v>
      </c>
      <c r="B261" s="11">
        <v>9.9872448979591848</v>
      </c>
      <c r="C261" s="11">
        <v>17.75310834813499</v>
      </c>
      <c r="D261" s="11">
        <v>12.199413489736072</v>
      </c>
      <c r="E261" s="41"/>
      <c r="F261" s="38"/>
      <c r="G261" s="38"/>
      <c r="H261" s="38"/>
      <c r="I261" s="39">
        <f t="shared" si="25"/>
        <v>39.939766735830247</v>
      </c>
      <c r="J261" s="40">
        <f t="shared" si="26"/>
        <v>13.313255578610082</v>
      </c>
      <c r="O261" t="s">
        <v>114</v>
      </c>
      <c r="P261" s="36">
        <f>P251/P254*2.06</f>
        <v>-7.8545040245446535E-2</v>
      </c>
    </row>
    <row r="262" spans="1:16">
      <c r="A262" s="37">
        <v>17</v>
      </c>
      <c r="C262" s="23"/>
      <c r="D262" s="42"/>
      <c r="E262" s="41"/>
      <c r="F262" s="38"/>
      <c r="G262" s="38"/>
      <c r="H262" s="38"/>
      <c r="I262" s="39">
        <f t="shared" si="25"/>
        <v>0</v>
      </c>
      <c r="J262" s="40" t="e">
        <f t="shared" si="26"/>
        <v>#DIV/0!</v>
      </c>
      <c r="O262" t="s">
        <v>115</v>
      </c>
      <c r="P262" s="36">
        <f>P261/C238*100</f>
        <v>-0.32054258956514542</v>
      </c>
    </row>
    <row r="263" spans="1:16">
      <c r="A263" s="37">
        <v>18</v>
      </c>
      <c r="C263" s="23"/>
      <c r="D263" s="42"/>
      <c r="E263" s="41"/>
      <c r="F263" s="38"/>
      <c r="G263" s="38"/>
      <c r="H263" s="38"/>
      <c r="I263" s="39">
        <f>SUM(B263:H263)</f>
        <v>0</v>
      </c>
      <c r="J263" s="40" t="e">
        <f>AVERAGE(B263:H263)</f>
        <v>#DIV/0!</v>
      </c>
    </row>
    <row r="264" spans="1:16">
      <c r="A264" s="37">
        <v>19</v>
      </c>
      <c r="C264" s="42"/>
      <c r="D264" s="42"/>
      <c r="E264" s="41"/>
      <c r="F264" s="38"/>
      <c r="G264" s="38"/>
      <c r="H264" s="38"/>
      <c r="I264" s="39">
        <f>SUM(B264:H264)</f>
        <v>0</v>
      </c>
      <c r="J264" s="40" t="e">
        <f>AVERAGE(B264:H264)</f>
        <v>#DIV/0!</v>
      </c>
    </row>
    <row r="265" spans="1:16">
      <c r="A265" s="37">
        <v>20</v>
      </c>
      <c r="C265" s="42"/>
      <c r="D265" s="42"/>
      <c r="E265" s="41"/>
      <c r="F265" s="38"/>
      <c r="G265" s="38"/>
      <c r="H265" s="38"/>
      <c r="I265" s="39">
        <f t="shared" ref="I265:I305" si="27">SUM(B265:H265)</f>
        <v>0</v>
      </c>
      <c r="J265" s="40" t="e">
        <f t="shared" ref="J265:J305" si="28">AVERAGE(B265:H265)</f>
        <v>#DIV/0!</v>
      </c>
    </row>
    <row r="266" spans="1:16">
      <c r="A266" s="37">
        <v>21</v>
      </c>
      <c r="C266" s="43"/>
      <c r="D266" s="43"/>
      <c r="E266" s="41"/>
      <c r="F266" s="38"/>
      <c r="G266" s="38"/>
      <c r="H266" s="38"/>
      <c r="I266" s="39">
        <f t="shared" si="27"/>
        <v>0</v>
      </c>
      <c r="J266" s="40" t="e">
        <f t="shared" si="28"/>
        <v>#DIV/0!</v>
      </c>
    </row>
    <row r="267" spans="1:16">
      <c r="A267" s="37">
        <v>22</v>
      </c>
      <c r="C267" s="43"/>
      <c r="D267" s="43"/>
      <c r="E267" s="41"/>
      <c r="F267" s="38"/>
      <c r="G267" s="38"/>
      <c r="H267" s="38"/>
      <c r="I267" s="39">
        <f t="shared" si="27"/>
        <v>0</v>
      </c>
      <c r="J267" s="40" t="e">
        <f t="shared" si="28"/>
        <v>#DIV/0!</v>
      </c>
    </row>
    <row r="268" spans="1:16">
      <c r="A268" s="37">
        <v>23</v>
      </c>
      <c r="C268" s="43"/>
      <c r="D268" s="43"/>
      <c r="E268" s="41"/>
      <c r="F268" s="38"/>
      <c r="G268" s="38"/>
      <c r="H268" s="38"/>
      <c r="I268" s="39">
        <f t="shared" si="27"/>
        <v>0</v>
      </c>
      <c r="J268" s="40" t="e">
        <f t="shared" si="28"/>
        <v>#DIV/0!</v>
      </c>
    </row>
    <row r="269" spans="1:16">
      <c r="A269" s="37">
        <v>24</v>
      </c>
      <c r="C269" s="43"/>
      <c r="D269" s="43"/>
      <c r="E269" s="41"/>
      <c r="F269" s="38"/>
      <c r="G269" s="38"/>
      <c r="H269" s="38"/>
      <c r="I269" s="39">
        <f t="shared" si="27"/>
        <v>0</v>
      </c>
      <c r="J269" s="40" t="e">
        <f t="shared" si="28"/>
        <v>#DIV/0!</v>
      </c>
    </row>
    <row r="270" spans="1:16">
      <c r="A270" s="37">
        <v>25</v>
      </c>
      <c r="C270" s="43"/>
      <c r="D270" s="43"/>
      <c r="E270" s="41"/>
      <c r="F270" s="38"/>
      <c r="G270" s="38"/>
      <c r="H270" s="38"/>
      <c r="I270" s="39">
        <f t="shared" si="27"/>
        <v>0</v>
      </c>
      <c r="J270" s="40" t="e">
        <f t="shared" si="28"/>
        <v>#DIV/0!</v>
      </c>
    </row>
    <row r="271" spans="1:16">
      <c r="A271" s="37">
        <v>26</v>
      </c>
      <c r="C271" s="43"/>
      <c r="D271" s="43"/>
      <c r="E271" s="41"/>
      <c r="F271" s="38"/>
      <c r="G271" s="38"/>
      <c r="H271" s="38"/>
      <c r="I271" s="39">
        <f t="shared" si="27"/>
        <v>0</v>
      </c>
      <c r="J271" s="40" t="e">
        <f t="shared" si="28"/>
        <v>#DIV/0!</v>
      </c>
    </row>
    <row r="272" spans="1:16">
      <c r="A272" s="37">
        <v>27</v>
      </c>
      <c r="C272" s="43"/>
      <c r="D272" s="43"/>
      <c r="E272" s="41"/>
      <c r="F272" s="38"/>
      <c r="G272" s="38"/>
      <c r="H272" s="38"/>
      <c r="I272" s="39">
        <f t="shared" si="27"/>
        <v>0</v>
      </c>
      <c r="J272" s="40" t="e">
        <f t="shared" si="28"/>
        <v>#DIV/0!</v>
      </c>
    </row>
    <row r="273" spans="1:10">
      <c r="A273" s="37">
        <v>28</v>
      </c>
      <c r="C273" s="43"/>
      <c r="D273" s="43"/>
      <c r="E273" s="41"/>
      <c r="F273" s="38"/>
      <c r="G273" s="38"/>
      <c r="H273" s="38"/>
      <c r="I273" s="39">
        <f t="shared" si="27"/>
        <v>0</v>
      </c>
      <c r="J273" s="40" t="e">
        <f t="shared" si="28"/>
        <v>#DIV/0!</v>
      </c>
    </row>
    <row r="274" spans="1:10">
      <c r="A274" s="37">
        <v>29</v>
      </c>
      <c r="C274" s="43"/>
      <c r="D274" s="43"/>
      <c r="E274" s="41"/>
      <c r="F274" s="38"/>
      <c r="G274" s="38"/>
      <c r="H274" s="38"/>
      <c r="I274" s="39">
        <f t="shared" si="27"/>
        <v>0</v>
      </c>
      <c r="J274" s="40" t="e">
        <f t="shared" si="28"/>
        <v>#DIV/0!</v>
      </c>
    </row>
    <row r="275" spans="1:10">
      <c r="A275" s="37">
        <v>30</v>
      </c>
      <c r="C275" s="43"/>
      <c r="D275" s="43"/>
      <c r="E275" s="41"/>
      <c r="F275" s="38"/>
      <c r="G275" s="38"/>
      <c r="H275" s="38"/>
      <c r="I275" s="39">
        <f t="shared" si="27"/>
        <v>0</v>
      </c>
      <c r="J275" s="40" t="e">
        <f t="shared" si="28"/>
        <v>#DIV/0!</v>
      </c>
    </row>
    <row r="276" spans="1:10">
      <c r="A276" s="37">
        <v>31</v>
      </c>
      <c r="C276" s="43"/>
      <c r="D276" s="43"/>
      <c r="E276" s="41"/>
      <c r="F276" s="38"/>
      <c r="G276" s="38"/>
      <c r="H276" s="38"/>
      <c r="I276" s="39">
        <f t="shared" si="27"/>
        <v>0</v>
      </c>
      <c r="J276" s="40" t="e">
        <f t="shared" si="28"/>
        <v>#DIV/0!</v>
      </c>
    </row>
    <row r="277" spans="1:10">
      <c r="A277" s="37">
        <v>32</v>
      </c>
      <c r="C277" s="43"/>
      <c r="D277" s="43"/>
      <c r="E277" s="41"/>
      <c r="F277" s="38"/>
      <c r="G277" s="38"/>
      <c r="H277" s="38"/>
      <c r="I277" s="39">
        <f t="shared" si="27"/>
        <v>0</v>
      </c>
      <c r="J277" s="40" t="e">
        <f t="shared" si="28"/>
        <v>#DIV/0!</v>
      </c>
    </row>
    <row r="278" spans="1:10">
      <c r="A278" s="37">
        <v>33</v>
      </c>
      <c r="C278" s="43"/>
      <c r="D278" s="43"/>
      <c r="E278" s="41"/>
      <c r="F278" s="38"/>
      <c r="G278" s="38"/>
      <c r="H278" s="38"/>
      <c r="I278" s="39">
        <f t="shared" si="27"/>
        <v>0</v>
      </c>
      <c r="J278" s="40" t="e">
        <f t="shared" si="28"/>
        <v>#DIV/0!</v>
      </c>
    </row>
    <row r="279" spans="1:10">
      <c r="A279" s="37">
        <v>34</v>
      </c>
      <c r="C279" s="43"/>
      <c r="D279" s="43"/>
      <c r="E279" s="41"/>
      <c r="F279" s="38"/>
      <c r="G279" s="38"/>
      <c r="H279" s="38"/>
      <c r="I279" s="39">
        <f t="shared" si="27"/>
        <v>0</v>
      </c>
      <c r="J279" s="40" t="e">
        <f t="shared" si="28"/>
        <v>#DIV/0!</v>
      </c>
    </row>
    <row r="280" spans="1:10">
      <c r="A280" s="37">
        <v>35</v>
      </c>
      <c r="C280" s="43"/>
      <c r="D280" s="43"/>
      <c r="E280" s="41"/>
      <c r="F280" s="38"/>
      <c r="G280" s="38"/>
      <c r="H280" s="38"/>
      <c r="I280" s="39">
        <f t="shared" si="27"/>
        <v>0</v>
      </c>
      <c r="J280" s="40" t="e">
        <f t="shared" si="28"/>
        <v>#DIV/0!</v>
      </c>
    </row>
    <row r="281" spans="1:10">
      <c r="A281" s="37">
        <v>36</v>
      </c>
      <c r="C281" s="43"/>
      <c r="D281" s="43"/>
      <c r="E281" s="41"/>
      <c r="F281" s="38"/>
      <c r="G281" s="38"/>
      <c r="H281" s="38"/>
      <c r="I281" s="39">
        <f t="shared" si="27"/>
        <v>0</v>
      </c>
      <c r="J281" s="40" t="e">
        <f t="shared" si="28"/>
        <v>#DIV/0!</v>
      </c>
    </row>
    <row r="282" spans="1:10">
      <c r="A282" s="37">
        <v>37</v>
      </c>
      <c r="C282" s="43"/>
      <c r="D282" s="43"/>
      <c r="E282" s="41"/>
      <c r="F282" s="38"/>
      <c r="G282" s="38"/>
      <c r="H282" s="38"/>
      <c r="I282" s="39">
        <f t="shared" si="27"/>
        <v>0</v>
      </c>
      <c r="J282" s="40" t="e">
        <f t="shared" si="28"/>
        <v>#DIV/0!</v>
      </c>
    </row>
    <row r="283" spans="1:10">
      <c r="A283" s="37">
        <v>38</v>
      </c>
      <c r="C283" s="43"/>
      <c r="D283" s="43"/>
      <c r="E283" s="41"/>
      <c r="F283" s="38"/>
      <c r="G283" s="38"/>
      <c r="H283" s="38"/>
      <c r="I283" s="39">
        <f t="shared" si="27"/>
        <v>0</v>
      </c>
      <c r="J283" s="40" t="e">
        <f t="shared" si="28"/>
        <v>#DIV/0!</v>
      </c>
    </row>
    <row r="284" spans="1:10">
      <c r="A284" s="37">
        <v>39</v>
      </c>
      <c r="C284" s="43"/>
      <c r="D284" s="43"/>
      <c r="E284" s="41"/>
      <c r="F284" s="38"/>
      <c r="G284" s="38"/>
      <c r="H284" s="38"/>
      <c r="I284" s="39">
        <f t="shared" si="27"/>
        <v>0</v>
      </c>
      <c r="J284" s="40" t="e">
        <f t="shared" si="28"/>
        <v>#DIV/0!</v>
      </c>
    </row>
    <row r="285" spans="1:10">
      <c r="A285" s="37">
        <v>40</v>
      </c>
      <c r="C285" s="43"/>
      <c r="D285" s="43"/>
      <c r="E285" s="41"/>
      <c r="F285" s="38"/>
      <c r="G285" s="38"/>
      <c r="H285" s="38"/>
      <c r="I285" s="39">
        <f t="shared" si="27"/>
        <v>0</v>
      </c>
      <c r="J285" s="40" t="e">
        <f t="shared" si="28"/>
        <v>#DIV/0!</v>
      </c>
    </row>
    <row r="286" spans="1:10">
      <c r="A286" s="37">
        <v>41</v>
      </c>
      <c r="C286" s="43"/>
      <c r="D286" s="43"/>
      <c r="E286" s="41"/>
      <c r="F286" s="38"/>
      <c r="G286" s="38"/>
      <c r="H286" s="38"/>
      <c r="I286" s="39">
        <f t="shared" si="27"/>
        <v>0</v>
      </c>
      <c r="J286" s="40" t="e">
        <f t="shared" si="28"/>
        <v>#DIV/0!</v>
      </c>
    </row>
    <row r="287" spans="1:10">
      <c r="A287" s="37">
        <v>42</v>
      </c>
      <c r="C287" s="43"/>
      <c r="D287" s="43"/>
      <c r="E287" s="41"/>
      <c r="F287" s="38"/>
      <c r="G287" s="38"/>
      <c r="H287" s="38"/>
      <c r="I287" s="39">
        <f t="shared" si="27"/>
        <v>0</v>
      </c>
      <c r="J287" s="40" t="e">
        <f t="shared" si="28"/>
        <v>#DIV/0!</v>
      </c>
    </row>
    <row r="288" spans="1:10">
      <c r="A288" s="37">
        <v>43</v>
      </c>
      <c r="C288" s="43"/>
      <c r="D288" s="43"/>
      <c r="E288" s="41"/>
      <c r="F288" s="38"/>
      <c r="G288" s="38"/>
      <c r="H288" s="38"/>
      <c r="I288" s="39">
        <f t="shared" si="27"/>
        <v>0</v>
      </c>
      <c r="J288" s="40" t="e">
        <f t="shared" si="28"/>
        <v>#DIV/0!</v>
      </c>
    </row>
    <row r="289" spans="1:10">
      <c r="A289" s="37">
        <v>44</v>
      </c>
      <c r="C289" s="43"/>
      <c r="D289" s="43"/>
      <c r="E289" s="41"/>
      <c r="F289" s="38"/>
      <c r="G289" s="38"/>
      <c r="H289" s="38"/>
      <c r="I289" s="39">
        <f t="shared" si="27"/>
        <v>0</v>
      </c>
      <c r="J289" s="40" t="e">
        <f t="shared" si="28"/>
        <v>#DIV/0!</v>
      </c>
    </row>
    <row r="290" spans="1:10">
      <c r="A290" s="37">
        <v>45</v>
      </c>
      <c r="C290" s="43"/>
      <c r="D290" s="43"/>
      <c r="E290" s="41"/>
      <c r="F290" s="38"/>
      <c r="G290" s="38"/>
      <c r="H290" s="38"/>
      <c r="I290" s="39">
        <f t="shared" si="27"/>
        <v>0</v>
      </c>
      <c r="J290" s="40" t="e">
        <f t="shared" si="28"/>
        <v>#DIV/0!</v>
      </c>
    </row>
    <row r="291" spans="1:10">
      <c r="A291" s="37">
        <v>46</v>
      </c>
      <c r="C291" s="43"/>
      <c r="D291" s="43"/>
      <c r="E291" s="41"/>
      <c r="F291" s="38"/>
      <c r="G291" s="38"/>
      <c r="H291" s="38"/>
      <c r="I291" s="39">
        <f t="shared" si="27"/>
        <v>0</v>
      </c>
      <c r="J291" s="40" t="e">
        <f t="shared" si="28"/>
        <v>#DIV/0!</v>
      </c>
    </row>
    <row r="292" spans="1:10">
      <c r="A292" s="37">
        <v>47</v>
      </c>
      <c r="C292" s="43"/>
      <c r="D292" s="43"/>
      <c r="E292" s="41"/>
      <c r="F292" s="38"/>
      <c r="G292" s="38"/>
      <c r="H292" s="38"/>
      <c r="I292" s="39">
        <f t="shared" si="27"/>
        <v>0</v>
      </c>
      <c r="J292" s="40" t="e">
        <f t="shared" si="28"/>
        <v>#DIV/0!</v>
      </c>
    </row>
    <row r="293" spans="1:10">
      <c r="A293" s="37">
        <v>48</v>
      </c>
      <c r="C293" s="43"/>
      <c r="D293" s="43"/>
      <c r="E293" s="41"/>
      <c r="F293" s="38"/>
      <c r="G293" s="38"/>
      <c r="H293" s="38"/>
      <c r="I293" s="39">
        <f t="shared" si="27"/>
        <v>0</v>
      </c>
      <c r="J293" s="40" t="e">
        <f t="shared" si="28"/>
        <v>#DIV/0!</v>
      </c>
    </row>
    <row r="294" spans="1:10">
      <c r="A294" s="37">
        <v>49</v>
      </c>
      <c r="B294" s="43"/>
      <c r="C294" s="43"/>
      <c r="D294" s="43"/>
      <c r="E294" s="41"/>
      <c r="F294" s="38"/>
      <c r="G294" s="38"/>
      <c r="H294" s="38"/>
      <c r="I294" s="39">
        <f t="shared" si="27"/>
        <v>0</v>
      </c>
      <c r="J294" s="40" t="e">
        <f t="shared" si="28"/>
        <v>#DIV/0!</v>
      </c>
    </row>
    <row r="295" spans="1:10">
      <c r="A295" s="37">
        <v>50</v>
      </c>
      <c r="B295" s="43"/>
      <c r="C295" s="43"/>
      <c r="D295" s="43"/>
      <c r="E295" s="41"/>
      <c r="F295" s="38"/>
      <c r="G295" s="38"/>
      <c r="H295" s="38"/>
      <c r="I295" s="39">
        <f t="shared" si="27"/>
        <v>0</v>
      </c>
      <c r="J295" s="40" t="e">
        <f t="shared" si="28"/>
        <v>#DIV/0!</v>
      </c>
    </row>
    <row r="296" spans="1:10">
      <c r="A296" s="37">
        <v>51</v>
      </c>
      <c r="B296" s="43"/>
      <c r="C296" s="43"/>
      <c r="D296" s="43"/>
      <c r="E296" s="41"/>
      <c r="F296" s="38"/>
      <c r="G296" s="38"/>
      <c r="H296" s="38"/>
      <c r="I296" s="39">
        <f t="shared" si="27"/>
        <v>0</v>
      </c>
      <c r="J296" s="40" t="e">
        <f t="shared" si="28"/>
        <v>#DIV/0!</v>
      </c>
    </row>
    <row r="297" spans="1:10">
      <c r="A297" s="37">
        <v>52</v>
      </c>
      <c r="B297" s="43"/>
      <c r="C297" s="43"/>
      <c r="D297" s="43"/>
      <c r="E297" s="41"/>
      <c r="F297" s="38"/>
      <c r="G297" s="38"/>
      <c r="H297" s="38"/>
      <c r="I297" s="39">
        <f t="shared" si="27"/>
        <v>0</v>
      </c>
      <c r="J297" s="40" t="e">
        <f t="shared" si="28"/>
        <v>#DIV/0!</v>
      </c>
    </row>
    <row r="298" spans="1:10">
      <c r="A298" s="37">
        <v>53</v>
      </c>
      <c r="B298" s="43"/>
      <c r="C298" s="43"/>
      <c r="D298" s="43"/>
      <c r="E298" s="41"/>
      <c r="F298" s="38"/>
      <c r="G298" s="38"/>
      <c r="H298" s="38"/>
      <c r="I298" s="39">
        <f t="shared" si="27"/>
        <v>0</v>
      </c>
      <c r="J298" s="40" t="e">
        <f t="shared" si="28"/>
        <v>#DIV/0!</v>
      </c>
    </row>
    <row r="299" spans="1:10">
      <c r="A299" s="37">
        <v>54</v>
      </c>
      <c r="B299" s="43"/>
      <c r="C299" s="43"/>
      <c r="D299" s="43"/>
      <c r="E299" s="38"/>
      <c r="F299" s="38"/>
      <c r="G299" s="38"/>
      <c r="H299" s="38"/>
      <c r="I299" s="39">
        <f t="shared" si="27"/>
        <v>0</v>
      </c>
      <c r="J299" s="40" t="e">
        <f t="shared" si="28"/>
        <v>#DIV/0!</v>
      </c>
    </row>
    <row r="300" spans="1:10">
      <c r="A300" s="37">
        <v>55</v>
      </c>
      <c r="B300" s="43"/>
      <c r="C300" s="43"/>
      <c r="D300" s="43"/>
      <c r="E300" s="38"/>
      <c r="F300" s="38"/>
      <c r="G300" s="38"/>
      <c r="H300" s="38"/>
      <c r="I300" s="39">
        <f t="shared" si="27"/>
        <v>0</v>
      </c>
      <c r="J300" s="40" t="e">
        <f t="shared" si="28"/>
        <v>#DIV/0!</v>
      </c>
    </row>
    <row r="301" spans="1:10">
      <c r="A301" s="37">
        <v>56</v>
      </c>
      <c r="B301" s="43"/>
      <c r="C301" s="43"/>
      <c r="D301" s="43"/>
      <c r="E301" s="38"/>
      <c r="F301" s="38"/>
      <c r="G301" s="38"/>
      <c r="H301" s="38"/>
      <c r="I301" s="39">
        <f t="shared" si="27"/>
        <v>0</v>
      </c>
      <c r="J301" s="40" t="e">
        <f t="shared" si="28"/>
        <v>#DIV/0!</v>
      </c>
    </row>
    <row r="302" spans="1:10">
      <c r="A302" s="37">
        <v>57</v>
      </c>
      <c r="B302" s="43"/>
      <c r="C302" s="43"/>
      <c r="D302" s="43"/>
      <c r="E302" s="38"/>
      <c r="F302" s="38"/>
      <c r="G302" s="38"/>
      <c r="H302" s="38"/>
      <c r="I302" s="39">
        <f t="shared" si="27"/>
        <v>0</v>
      </c>
      <c r="J302" s="40" t="e">
        <f t="shared" si="28"/>
        <v>#DIV/0!</v>
      </c>
    </row>
    <row r="303" spans="1:10">
      <c r="A303" s="37">
        <v>58</v>
      </c>
      <c r="B303" s="43"/>
      <c r="C303" s="43"/>
      <c r="D303" s="43"/>
      <c r="E303" s="38"/>
      <c r="F303" s="38"/>
      <c r="G303" s="38"/>
      <c r="H303" s="38"/>
      <c r="I303" s="39">
        <f t="shared" si="27"/>
        <v>0</v>
      </c>
      <c r="J303" s="40" t="e">
        <f t="shared" si="28"/>
        <v>#DIV/0!</v>
      </c>
    </row>
    <row r="304" spans="1:10">
      <c r="A304" s="37">
        <v>59</v>
      </c>
      <c r="B304" s="38"/>
      <c r="C304" s="38"/>
      <c r="D304" s="38"/>
      <c r="E304" s="38"/>
      <c r="F304" s="38"/>
      <c r="G304" s="38"/>
      <c r="H304" s="38"/>
      <c r="I304" s="39">
        <f t="shared" si="27"/>
        <v>0</v>
      </c>
      <c r="J304" s="40" t="e">
        <f t="shared" si="28"/>
        <v>#DIV/0!</v>
      </c>
    </row>
    <row r="305" spans="1:16">
      <c r="A305" s="37">
        <v>60</v>
      </c>
      <c r="B305" s="38"/>
      <c r="C305" s="38"/>
      <c r="D305" s="38"/>
      <c r="E305" s="38"/>
      <c r="F305" s="38"/>
      <c r="G305" s="38"/>
      <c r="H305" s="38"/>
      <c r="I305" s="39">
        <f t="shared" si="27"/>
        <v>0</v>
      </c>
      <c r="J305" s="40" t="e">
        <f t="shared" si="28"/>
        <v>#DIV/0!</v>
      </c>
    </row>
    <row r="306" spans="1:16" ht="15.75">
      <c r="A306" s="37" t="s">
        <v>91</v>
      </c>
      <c r="B306" s="44">
        <f t="shared" ref="B306" si="29">SUM(B246:B305)</f>
        <v>570.61857166732295</v>
      </c>
      <c r="C306" s="44">
        <f>SUM(C246:C305)</f>
        <v>281.16848764795941</v>
      </c>
      <c r="D306" s="44">
        <f>SUM(D246:D305)</f>
        <v>324.3942203381053</v>
      </c>
      <c r="E306" s="44">
        <f t="shared" ref="E306:I306" si="30">SUM(E246:E305)</f>
        <v>0</v>
      </c>
      <c r="F306" s="44">
        <f t="shared" si="30"/>
        <v>0</v>
      </c>
      <c r="G306" s="44">
        <f t="shared" si="30"/>
        <v>0</v>
      </c>
      <c r="H306" s="44">
        <f t="shared" si="30"/>
        <v>0</v>
      </c>
      <c r="I306" s="45">
        <f t="shared" si="30"/>
        <v>1176.1812796533877</v>
      </c>
      <c r="J306" s="33"/>
    </row>
    <row r="309" spans="1:16" ht="13.5" customHeight="1"/>
    <row r="310" spans="1:16" ht="15.75">
      <c r="A310" s="48" t="s">
        <v>72</v>
      </c>
      <c r="D310" s="15" t="s">
        <v>74</v>
      </c>
      <c r="E310" s="16"/>
      <c r="F310" s="16"/>
      <c r="G310" s="16"/>
      <c r="H310" s="16"/>
      <c r="I310" s="16"/>
      <c r="J310" s="16"/>
    </row>
    <row r="311" spans="1:16">
      <c r="B311" s="17" t="s">
        <v>75</v>
      </c>
      <c r="C311" s="18">
        <f>COUNT(B322:B381)</f>
        <v>16</v>
      </c>
      <c r="D311" s="19" t="s">
        <v>76</v>
      </c>
      <c r="E311" s="19" t="s">
        <v>77</v>
      </c>
      <c r="F311" s="19" t="s">
        <v>78</v>
      </c>
      <c r="G311" s="19" t="s">
        <v>79</v>
      </c>
      <c r="H311" s="19" t="s">
        <v>80</v>
      </c>
      <c r="I311" s="20" t="s">
        <v>81</v>
      </c>
      <c r="J311" s="19" t="s">
        <v>82</v>
      </c>
      <c r="K311" s="20" t="s">
        <v>83</v>
      </c>
    </row>
    <row r="312" spans="1:16">
      <c r="B312" s="17" t="s">
        <v>84</v>
      </c>
      <c r="C312" s="18">
        <f>COUNT(B322:H322)</f>
        <v>3</v>
      </c>
      <c r="D312" s="20" t="s">
        <v>85</v>
      </c>
      <c r="E312" s="21">
        <f>C312-1</f>
        <v>2</v>
      </c>
      <c r="F312" s="21">
        <f>(SUMSQ(B382:H382)/C311)-C315</f>
        <v>5708340.1666666269</v>
      </c>
      <c r="G312" s="21">
        <f>F312/E312</f>
        <v>2854170.0833333135</v>
      </c>
      <c r="H312" s="21">
        <f>G312/G314</f>
        <v>1.6681145938123618</v>
      </c>
      <c r="I312" s="22">
        <f>FINV(0.05,E312,E$5)</f>
        <v>3.3158295010646679</v>
      </c>
      <c r="J312" s="23" t="str">
        <f>IF(H312&gt;K312,"**",IF(H312&gt;I312,"*","NS"))</f>
        <v>NS</v>
      </c>
      <c r="K312" s="22">
        <f>FINV(0.01,E312,E$5)</f>
        <v>5.3903458632348258</v>
      </c>
    </row>
    <row r="313" spans="1:16">
      <c r="B313" s="17" t="s">
        <v>86</v>
      </c>
      <c r="C313" s="24">
        <f>I382</f>
        <v>186368</v>
      </c>
      <c r="D313" s="20" t="s">
        <v>87</v>
      </c>
      <c r="E313" s="21">
        <f>C311-1</f>
        <v>15</v>
      </c>
      <c r="F313" s="21">
        <f>(SUMSQ(I322:I381)/C312)-C315</f>
        <v>111328668.66666663</v>
      </c>
      <c r="G313" s="21">
        <f>F313/E313</f>
        <v>7421911.244444442</v>
      </c>
      <c r="H313" s="21">
        <f>G313/G314</f>
        <v>4.3377227352824228</v>
      </c>
      <c r="I313" s="22">
        <f>FINV(0.05,E313,E$5)</f>
        <v>2.0148036912809903</v>
      </c>
      <c r="J313" s="23" t="str">
        <f>IF(H313&gt;K313,"**",IF(H313&gt;I313,"*","NS"))</f>
        <v>**</v>
      </c>
      <c r="K313" s="22">
        <f>FINV(0.01,E313,E$5)</f>
        <v>2.700180341765182</v>
      </c>
    </row>
    <row r="314" spans="1:16">
      <c r="B314" s="25" t="s">
        <v>88</v>
      </c>
      <c r="C314" s="24">
        <f>I382/(C311*C312)</f>
        <v>3882.6666666666665</v>
      </c>
      <c r="D314" s="20" t="s">
        <v>89</v>
      </c>
      <c r="E314" s="21">
        <f>E313*E312</f>
        <v>30</v>
      </c>
      <c r="F314" s="21">
        <f>F315-F313-F312</f>
        <v>51330467.833333373</v>
      </c>
      <c r="G314" s="22">
        <f>F314/E314</f>
        <v>1711015.5944444458</v>
      </c>
      <c r="H314" s="21"/>
      <c r="I314" s="21"/>
      <c r="J314" s="23"/>
    </row>
    <row r="315" spans="1:16">
      <c r="B315" s="17" t="s">
        <v>90</v>
      </c>
      <c r="C315" s="24">
        <f>POWER(I382,2)/(C311*C312)</f>
        <v>723604821.33333337</v>
      </c>
      <c r="D315" s="19" t="s">
        <v>91</v>
      </c>
      <c r="E315" s="26">
        <f>C311*C312-1</f>
        <v>47</v>
      </c>
      <c r="F315" s="26">
        <f>SUMSQ(B322:H381)-C315</f>
        <v>168367476.66666663</v>
      </c>
      <c r="G315" s="26"/>
      <c r="H315" s="26"/>
      <c r="I315" s="26"/>
      <c r="J315" s="23"/>
    </row>
    <row r="316" spans="1:16" s="27" customFormat="1">
      <c r="B316" s="28"/>
      <c r="C316" s="29"/>
      <c r="D316" s="30" t="s">
        <v>92</v>
      </c>
      <c r="E316" s="31"/>
      <c r="F316" s="31">
        <f>SQRT(G314)</f>
        <v>1308.0579476630405</v>
      </c>
      <c r="G316" s="32"/>
      <c r="H316" s="32"/>
      <c r="I316" s="32"/>
      <c r="J316" s="28"/>
    </row>
    <row r="317" spans="1:16">
      <c r="D317" s="108" t="s">
        <v>93</v>
      </c>
      <c r="E317" s="108"/>
      <c r="F317" s="33">
        <f>SQRT((G314)/C312)</f>
        <v>755.20760819888596</v>
      </c>
      <c r="I317" s="4"/>
    </row>
    <row r="318" spans="1:16">
      <c r="D318" s="108" t="s">
        <v>94</v>
      </c>
      <c r="E318" s="108"/>
      <c r="F318" s="33">
        <f>TINV(0.05,E314)*F317*SQRT(2)</f>
        <v>2181.1977098970556</v>
      </c>
      <c r="G318" t="s">
        <v>95</v>
      </c>
      <c r="H318" s="33">
        <f>TINV(0.01,E314)*F317*SQRT(2)</f>
        <v>2937.063671253195</v>
      </c>
    </row>
    <row r="319" spans="1:16">
      <c r="D319" s="108" t="s">
        <v>96</v>
      </c>
      <c r="E319" s="108"/>
      <c r="F319" s="33">
        <f>SQRT(G314)/C314*100</f>
        <v>33.689679283903864</v>
      </c>
    </row>
    <row r="320" spans="1:16">
      <c r="D320" s="23"/>
      <c r="E320" s="34"/>
      <c r="O320" s="35" t="s">
        <v>97</v>
      </c>
      <c r="P320" s="36">
        <f>C314</f>
        <v>3882.6666666666665</v>
      </c>
    </row>
    <row r="321" spans="1:16">
      <c r="A321" s="37"/>
      <c r="B321" s="37">
        <v>1</v>
      </c>
      <c r="C321" s="37">
        <v>2</v>
      </c>
      <c r="D321" s="37">
        <v>3</v>
      </c>
      <c r="E321" s="37">
        <v>4</v>
      </c>
      <c r="F321" s="37">
        <v>5</v>
      </c>
      <c r="G321" s="37">
        <v>6</v>
      </c>
      <c r="H321" s="37">
        <v>8</v>
      </c>
      <c r="I321" s="37" t="s">
        <v>98</v>
      </c>
      <c r="J321" s="37" t="s">
        <v>88</v>
      </c>
      <c r="O321" s="35" t="s">
        <v>92</v>
      </c>
      <c r="P321" s="36">
        <f>SQRT(G314)</f>
        <v>1308.0579476630405</v>
      </c>
    </row>
    <row r="322" spans="1:16">
      <c r="A322" s="37" t="s">
        <v>12</v>
      </c>
      <c r="B322" s="14">
        <v>4394</v>
      </c>
      <c r="C322" s="14">
        <v>4564</v>
      </c>
      <c r="D322" s="14">
        <v>2692</v>
      </c>
      <c r="E322" s="38"/>
      <c r="F322" s="38"/>
      <c r="G322" s="38"/>
      <c r="H322" s="38"/>
      <c r="I322" s="39">
        <f t="shared" ref="I322:I327" si="31">SUM(B322:H322)</f>
        <v>11650</v>
      </c>
      <c r="J322" s="40">
        <f t="shared" ref="J322:J327" si="32">AVERAGE(B322:H322)</f>
        <v>3883.3333333333335</v>
      </c>
      <c r="O322" s="35" t="s">
        <v>99</v>
      </c>
      <c r="P322" s="36">
        <f>F316/C314*100</f>
        <v>33.689679283903864</v>
      </c>
    </row>
    <row r="323" spans="1:16">
      <c r="A323" s="37" t="s">
        <v>13</v>
      </c>
      <c r="B323" s="14">
        <v>5603</v>
      </c>
      <c r="C323" s="14">
        <v>3344</v>
      </c>
      <c r="D323" s="14">
        <v>4148</v>
      </c>
      <c r="E323" s="38"/>
      <c r="F323" s="38"/>
      <c r="G323" s="38"/>
      <c r="H323" s="38"/>
      <c r="I323" s="39">
        <f t="shared" si="31"/>
        <v>13095</v>
      </c>
      <c r="J323" s="40">
        <f t="shared" si="32"/>
        <v>4365</v>
      </c>
      <c r="O323" s="35" t="s">
        <v>100</v>
      </c>
      <c r="P323" s="36">
        <f>F316/SQRT(C312)</f>
        <v>755.20760819888585</v>
      </c>
    </row>
    <row r="324" spans="1:16">
      <c r="A324" s="37" t="s">
        <v>14</v>
      </c>
      <c r="B324" s="14">
        <v>7798</v>
      </c>
      <c r="C324" s="14">
        <v>8054</v>
      </c>
      <c r="D324" s="14">
        <v>5426</v>
      </c>
      <c r="E324" s="38"/>
      <c r="F324" s="38"/>
      <c r="G324" s="38"/>
      <c r="H324" s="38"/>
      <c r="I324" s="39">
        <f t="shared" si="31"/>
        <v>21278</v>
      </c>
      <c r="J324" s="40">
        <f t="shared" si="32"/>
        <v>7092.666666666667</v>
      </c>
      <c r="O324" s="35" t="s">
        <v>101</v>
      </c>
      <c r="P324" s="36">
        <f>F317*SQRT(2)</f>
        <v>1068.0248419222112</v>
      </c>
    </row>
    <row r="325" spans="1:16">
      <c r="A325" s="37" t="s">
        <v>15</v>
      </c>
      <c r="B325" s="14">
        <v>3469</v>
      </c>
      <c r="C325" s="14">
        <v>2456</v>
      </c>
      <c r="D325" s="14">
        <v>3490</v>
      </c>
      <c r="E325" s="38"/>
      <c r="F325" s="38"/>
      <c r="G325" s="38"/>
      <c r="H325" s="38"/>
      <c r="I325" s="39">
        <f t="shared" si="31"/>
        <v>9415</v>
      </c>
      <c r="J325" s="40">
        <f t="shared" si="32"/>
        <v>3138.3333333333335</v>
      </c>
      <c r="O325" s="35" t="s">
        <v>102</v>
      </c>
      <c r="P325" s="36">
        <f>TINV(0.05,E314)*F317*SQRT(2)</f>
        <v>2181.1977098970556</v>
      </c>
    </row>
    <row r="326" spans="1:16">
      <c r="A326" s="37" t="s">
        <v>16</v>
      </c>
      <c r="B326" s="14">
        <v>5182</v>
      </c>
      <c r="C326" s="14">
        <v>4444</v>
      </c>
      <c r="D326" s="14">
        <v>3754</v>
      </c>
      <c r="E326" s="38"/>
      <c r="F326" s="38"/>
      <c r="G326" s="38"/>
      <c r="H326" s="38"/>
      <c r="I326" s="39">
        <f t="shared" si="31"/>
        <v>13380</v>
      </c>
      <c r="J326" s="40">
        <f t="shared" si="32"/>
        <v>4460</v>
      </c>
      <c r="O326" s="35" t="s">
        <v>103</v>
      </c>
      <c r="P326" s="36">
        <f>TINV(0.01,E314)*F317*SQRT(2)</f>
        <v>2937.063671253195</v>
      </c>
    </row>
    <row r="327" spans="1:16">
      <c r="A327" s="37" t="s">
        <v>17</v>
      </c>
      <c r="B327" s="14">
        <v>3744</v>
      </c>
      <c r="C327" s="14">
        <v>3814</v>
      </c>
      <c r="D327" s="14">
        <v>5064</v>
      </c>
      <c r="E327" s="38"/>
      <c r="F327" s="38"/>
      <c r="G327" s="38"/>
      <c r="H327" s="38"/>
      <c r="I327" s="39">
        <f t="shared" si="31"/>
        <v>12622</v>
      </c>
      <c r="J327" s="40">
        <f t="shared" si="32"/>
        <v>4207.333333333333</v>
      </c>
      <c r="O327" s="35" t="s">
        <v>104</v>
      </c>
      <c r="P327" s="36">
        <f>(G313-G314)/C312</f>
        <v>1903631.8833333321</v>
      </c>
    </row>
    <row r="328" spans="1:16">
      <c r="A328" s="37" t="s">
        <v>18</v>
      </c>
      <c r="B328" s="14">
        <v>7228</v>
      </c>
      <c r="C328" s="14">
        <v>7670</v>
      </c>
      <c r="D328" s="14">
        <v>5622</v>
      </c>
      <c r="E328" s="38"/>
      <c r="F328" s="38"/>
      <c r="G328" s="38"/>
      <c r="H328" s="38"/>
      <c r="I328" s="39">
        <f>SUM(B328:H328)</f>
        <v>20520</v>
      </c>
      <c r="J328" s="40">
        <f>AVERAGE(B328:H328)</f>
        <v>6840</v>
      </c>
      <c r="O328" t="s">
        <v>105</v>
      </c>
      <c r="P328" s="36">
        <f>P327+G314</f>
        <v>3614647.4777777782</v>
      </c>
    </row>
    <row r="329" spans="1:16">
      <c r="A329" s="37" t="s">
        <v>19</v>
      </c>
      <c r="B329" s="14">
        <v>1902</v>
      </c>
      <c r="C329" s="14">
        <v>2782</v>
      </c>
      <c r="D329" s="14">
        <v>5322</v>
      </c>
      <c r="E329" s="38"/>
      <c r="F329" s="38"/>
      <c r="G329" s="38"/>
      <c r="H329" s="38"/>
      <c r="I329" s="39">
        <f>SUM(B329:H329)</f>
        <v>10006</v>
      </c>
      <c r="J329" s="40">
        <f>AVERAGE(B329:H329)</f>
        <v>3335.3333333333335</v>
      </c>
      <c r="O329" t="s">
        <v>106</v>
      </c>
      <c r="P329" s="36">
        <f>SQRT(P327)</f>
        <v>1379.7216687916923</v>
      </c>
    </row>
    <row r="330" spans="1:16">
      <c r="A330" s="37" t="s">
        <v>20</v>
      </c>
      <c r="B330" s="14">
        <v>6522</v>
      </c>
      <c r="C330" s="14">
        <v>4838</v>
      </c>
      <c r="D330" s="14">
        <v>5096</v>
      </c>
      <c r="E330" s="38"/>
      <c r="F330" s="38"/>
      <c r="G330" s="38"/>
      <c r="H330" s="38"/>
      <c r="I330" s="39">
        <f>SUM(B330:H330)</f>
        <v>16456</v>
      </c>
      <c r="J330" s="40">
        <f>AVERAGE(B330:H330)</f>
        <v>5485.333333333333</v>
      </c>
      <c r="O330" t="s">
        <v>107</v>
      </c>
      <c r="P330" s="36">
        <f>SQRT(P328)</f>
        <v>1901.2226270949382</v>
      </c>
    </row>
    <row r="331" spans="1:16">
      <c r="A331" s="37" t="s">
        <v>21</v>
      </c>
      <c r="B331" s="14">
        <v>3440</v>
      </c>
      <c r="C331" s="14">
        <v>1636</v>
      </c>
      <c r="D331" s="14">
        <v>3148</v>
      </c>
      <c r="E331" s="41"/>
      <c r="F331" s="38"/>
      <c r="G331" s="38"/>
      <c r="H331" s="38"/>
      <c r="I331" s="39">
        <f>SUM(B331:H331)</f>
        <v>8224</v>
      </c>
      <c r="J331" s="40">
        <f>AVERAGE(B331:H331)</f>
        <v>2741.3333333333335</v>
      </c>
      <c r="O331" t="s">
        <v>108</v>
      </c>
      <c r="P331" s="36">
        <f>G314</f>
        <v>1711015.5944444458</v>
      </c>
    </row>
    <row r="332" spans="1:16">
      <c r="A332" s="37" t="s">
        <v>22</v>
      </c>
      <c r="B332" s="14">
        <v>1680</v>
      </c>
      <c r="C332" s="14">
        <v>1628</v>
      </c>
      <c r="D332" s="14">
        <v>3348</v>
      </c>
      <c r="E332" s="41"/>
      <c r="F332" s="38"/>
      <c r="G332" s="38"/>
      <c r="H332" s="38"/>
      <c r="I332" s="39">
        <f>SUM(B332:H332)</f>
        <v>6656</v>
      </c>
      <c r="J332" s="40">
        <f>AVERAGE(B332:H332)</f>
        <v>2218.6666666666665</v>
      </c>
      <c r="O332" t="s">
        <v>109</v>
      </c>
      <c r="P332" s="36">
        <f>SQRT(P331)</f>
        <v>1308.0579476630405</v>
      </c>
    </row>
    <row r="333" spans="1:16">
      <c r="A333" s="37" t="s">
        <v>23</v>
      </c>
      <c r="B333" s="14">
        <v>3312</v>
      </c>
      <c r="C333" s="14">
        <v>4504</v>
      </c>
      <c r="D333" s="14">
        <v>6172</v>
      </c>
      <c r="E333" s="41"/>
      <c r="F333" s="38"/>
      <c r="G333" s="38"/>
      <c r="H333" s="38"/>
      <c r="I333" s="39">
        <f t="shared" ref="I333:I338" si="33">SUM(B333:H333)</f>
        <v>13988</v>
      </c>
      <c r="J333" s="40">
        <f t="shared" ref="J333:J338" si="34">AVERAGE(B333:H333)</f>
        <v>4662.666666666667</v>
      </c>
      <c r="O333" t="s">
        <v>110</v>
      </c>
      <c r="P333" s="36">
        <f>P329/C314*100</f>
        <v>35.53541385967614</v>
      </c>
    </row>
    <row r="334" spans="1:16">
      <c r="A334" s="37" t="s">
        <v>24</v>
      </c>
      <c r="B334" s="14">
        <v>1036</v>
      </c>
      <c r="C334" s="14">
        <v>1480</v>
      </c>
      <c r="D334" s="14">
        <v>6396</v>
      </c>
      <c r="E334" s="41"/>
      <c r="F334" s="38"/>
      <c r="G334" s="38"/>
      <c r="H334" s="38"/>
      <c r="I334" s="39">
        <f t="shared" si="33"/>
        <v>8912</v>
      </c>
      <c r="J334" s="40">
        <f t="shared" si="34"/>
        <v>2970.6666666666665</v>
      </c>
      <c r="O334" t="s">
        <v>111</v>
      </c>
      <c r="P334" s="36">
        <f>P330/C314*100</f>
        <v>48.96692892586551</v>
      </c>
    </row>
    <row r="335" spans="1:16">
      <c r="A335" s="37" t="s">
        <v>25</v>
      </c>
      <c r="B335" s="14">
        <v>966</v>
      </c>
      <c r="C335" s="14">
        <v>2430</v>
      </c>
      <c r="D335" s="14">
        <v>3296</v>
      </c>
      <c r="E335" s="41"/>
      <c r="F335" s="38"/>
      <c r="G335" s="38"/>
      <c r="H335" s="38"/>
      <c r="I335" s="39">
        <f t="shared" si="33"/>
        <v>6692</v>
      </c>
      <c r="J335" s="40">
        <f t="shared" si="34"/>
        <v>2230.6666666666665</v>
      </c>
      <c r="O335" t="s">
        <v>112</v>
      </c>
      <c r="P335" s="36">
        <f>P332/C314*100</f>
        <v>33.689679283903864</v>
      </c>
    </row>
    <row r="336" spans="1:16">
      <c r="A336" s="37" t="s">
        <v>26</v>
      </c>
      <c r="B336" s="14">
        <v>614</v>
      </c>
      <c r="C336" s="14">
        <v>1318</v>
      </c>
      <c r="D336" s="14">
        <v>3522</v>
      </c>
      <c r="E336" s="41"/>
      <c r="F336" s="38"/>
      <c r="G336" s="38"/>
      <c r="H336" s="38"/>
      <c r="I336" s="39">
        <f t="shared" si="33"/>
        <v>5454</v>
      </c>
      <c r="J336" s="40">
        <f t="shared" si="34"/>
        <v>1818</v>
      </c>
      <c r="O336" t="s">
        <v>113</v>
      </c>
      <c r="P336" s="36">
        <f>P327/P328*100</f>
        <v>52.664385532379818</v>
      </c>
    </row>
    <row r="337" spans="1:16">
      <c r="A337" s="37" t="s">
        <v>27</v>
      </c>
      <c r="B337" s="14">
        <v>1544</v>
      </c>
      <c r="C337" s="14">
        <v>3050</v>
      </c>
      <c r="D337" s="14">
        <v>3426</v>
      </c>
      <c r="E337" s="41"/>
      <c r="F337" s="38"/>
      <c r="G337" s="38"/>
      <c r="H337" s="38"/>
      <c r="I337" s="39">
        <f t="shared" si="33"/>
        <v>8020</v>
      </c>
      <c r="J337" s="40">
        <f t="shared" si="34"/>
        <v>2673.3333333333335</v>
      </c>
      <c r="O337" t="s">
        <v>114</v>
      </c>
      <c r="P337" s="36">
        <f>P327/P330*2.06</f>
        <v>2062.6104611739634</v>
      </c>
    </row>
    <row r="338" spans="1:16">
      <c r="A338" s="37">
        <v>17</v>
      </c>
      <c r="C338" s="23"/>
      <c r="D338" s="42"/>
      <c r="E338" s="41"/>
      <c r="F338" s="38"/>
      <c r="G338" s="38"/>
      <c r="H338" s="38"/>
      <c r="I338" s="39">
        <f t="shared" si="33"/>
        <v>0</v>
      </c>
      <c r="J338" s="40" t="e">
        <f t="shared" si="34"/>
        <v>#DIV/0!</v>
      </c>
      <c r="O338" t="s">
        <v>115</v>
      </c>
      <c r="P338" s="36">
        <f>P337/C314*100</f>
        <v>53.123552399741506</v>
      </c>
    </row>
    <row r="339" spans="1:16">
      <c r="A339" s="37">
        <v>18</v>
      </c>
      <c r="C339" s="23"/>
      <c r="D339" s="42"/>
      <c r="E339" s="41"/>
      <c r="F339" s="38"/>
      <c r="G339" s="38"/>
      <c r="H339" s="38"/>
      <c r="I339" s="39">
        <f>SUM(B339:H339)</f>
        <v>0</v>
      </c>
      <c r="J339" s="40" t="e">
        <f>AVERAGE(B339:H339)</f>
        <v>#DIV/0!</v>
      </c>
    </row>
    <row r="340" spans="1:16">
      <c r="A340" s="37">
        <v>19</v>
      </c>
      <c r="C340" s="42"/>
      <c r="D340" s="42"/>
      <c r="E340" s="41"/>
      <c r="F340" s="38"/>
      <c r="G340" s="38"/>
      <c r="H340" s="38"/>
      <c r="I340" s="39">
        <f>SUM(B340:H340)</f>
        <v>0</v>
      </c>
      <c r="J340" s="40" t="e">
        <f>AVERAGE(B340:H340)</f>
        <v>#DIV/0!</v>
      </c>
    </row>
    <row r="341" spans="1:16">
      <c r="A341" s="37">
        <v>20</v>
      </c>
      <c r="C341" s="42"/>
      <c r="D341" s="42"/>
      <c r="E341" s="41"/>
      <c r="F341" s="38"/>
      <c r="G341" s="38"/>
      <c r="H341" s="38"/>
      <c r="I341" s="39">
        <f t="shared" ref="I341:I381" si="35">SUM(B341:H341)</f>
        <v>0</v>
      </c>
      <c r="J341" s="40" t="e">
        <f t="shared" ref="J341:J381" si="36">AVERAGE(B341:H341)</f>
        <v>#DIV/0!</v>
      </c>
    </row>
    <row r="342" spans="1:16">
      <c r="A342" s="37">
        <v>21</v>
      </c>
      <c r="C342" s="43"/>
      <c r="D342" s="43"/>
      <c r="E342" s="41"/>
      <c r="F342" s="38"/>
      <c r="G342" s="38"/>
      <c r="H342" s="38"/>
      <c r="I342" s="39">
        <f t="shared" si="35"/>
        <v>0</v>
      </c>
      <c r="J342" s="40" t="e">
        <f t="shared" si="36"/>
        <v>#DIV/0!</v>
      </c>
    </row>
    <row r="343" spans="1:16">
      <c r="A343" s="37">
        <v>22</v>
      </c>
      <c r="C343" s="43"/>
      <c r="D343" s="43"/>
      <c r="E343" s="41"/>
      <c r="F343" s="38"/>
      <c r="G343" s="38"/>
      <c r="H343" s="38"/>
      <c r="I343" s="39">
        <f t="shared" si="35"/>
        <v>0</v>
      </c>
      <c r="J343" s="40" t="e">
        <f t="shared" si="36"/>
        <v>#DIV/0!</v>
      </c>
    </row>
    <row r="344" spans="1:16">
      <c r="A344" s="37">
        <v>23</v>
      </c>
      <c r="C344" s="43"/>
      <c r="D344" s="43"/>
      <c r="E344" s="41"/>
      <c r="F344" s="38"/>
      <c r="G344" s="38"/>
      <c r="H344" s="38"/>
      <c r="I344" s="39">
        <f t="shared" si="35"/>
        <v>0</v>
      </c>
      <c r="J344" s="40" t="e">
        <f t="shared" si="36"/>
        <v>#DIV/0!</v>
      </c>
    </row>
    <row r="345" spans="1:16">
      <c r="A345" s="37">
        <v>24</v>
      </c>
      <c r="C345" s="43"/>
      <c r="D345" s="43"/>
      <c r="E345" s="41"/>
      <c r="F345" s="38"/>
      <c r="G345" s="38"/>
      <c r="H345" s="38"/>
      <c r="I345" s="39">
        <f t="shared" si="35"/>
        <v>0</v>
      </c>
      <c r="J345" s="40" t="e">
        <f t="shared" si="36"/>
        <v>#DIV/0!</v>
      </c>
    </row>
    <row r="346" spans="1:16">
      <c r="A346" s="37">
        <v>25</v>
      </c>
      <c r="C346" s="43"/>
      <c r="D346" s="43"/>
      <c r="E346" s="41"/>
      <c r="F346" s="38"/>
      <c r="G346" s="38"/>
      <c r="H346" s="38"/>
      <c r="I346" s="39">
        <f t="shared" si="35"/>
        <v>0</v>
      </c>
      <c r="J346" s="40" t="e">
        <f t="shared" si="36"/>
        <v>#DIV/0!</v>
      </c>
    </row>
    <row r="347" spans="1:16">
      <c r="A347" s="37">
        <v>26</v>
      </c>
      <c r="C347" s="43"/>
      <c r="D347" s="43"/>
      <c r="E347" s="41"/>
      <c r="F347" s="38"/>
      <c r="G347" s="38"/>
      <c r="H347" s="38"/>
      <c r="I347" s="39">
        <f t="shared" si="35"/>
        <v>0</v>
      </c>
      <c r="J347" s="40" t="e">
        <f t="shared" si="36"/>
        <v>#DIV/0!</v>
      </c>
    </row>
    <row r="348" spans="1:16">
      <c r="A348" s="37">
        <v>27</v>
      </c>
      <c r="C348" s="43"/>
      <c r="D348" s="43"/>
      <c r="E348" s="41"/>
      <c r="F348" s="38"/>
      <c r="G348" s="38"/>
      <c r="H348" s="38"/>
      <c r="I348" s="39">
        <f t="shared" si="35"/>
        <v>0</v>
      </c>
      <c r="J348" s="40" t="e">
        <f t="shared" si="36"/>
        <v>#DIV/0!</v>
      </c>
    </row>
    <row r="349" spans="1:16">
      <c r="A349" s="37">
        <v>28</v>
      </c>
      <c r="C349" s="43"/>
      <c r="D349" s="43"/>
      <c r="E349" s="41"/>
      <c r="F349" s="38"/>
      <c r="G349" s="38"/>
      <c r="H349" s="38"/>
      <c r="I349" s="39">
        <f t="shared" si="35"/>
        <v>0</v>
      </c>
      <c r="J349" s="40" t="e">
        <f t="shared" si="36"/>
        <v>#DIV/0!</v>
      </c>
    </row>
    <row r="350" spans="1:16">
      <c r="A350" s="37">
        <v>29</v>
      </c>
      <c r="C350" s="43"/>
      <c r="D350" s="43"/>
      <c r="E350" s="41"/>
      <c r="F350" s="38"/>
      <c r="G350" s="38"/>
      <c r="H350" s="38"/>
      <c r="I350" s="39">
        <f t="shared" si="35"/>
        <v>0</v>
      </c>
      <c r="J350" s="40" t="e">
        <f t="shared" si="36"/>
        <v>#DIV/0!</v>
      </c>
    </row>
    <row r="351" spans="1:16">
      <c r="A351" s="37">
        <v>30</v>
      </c>
      <c r="C351" s="43"/>
      <c r="D351" s="43"/>
      <c r="E351" s="41"/>
      <c r="F351" s="38"/>
      <c r="G351" s="38"/>
      <c r="H351" s="38"/>
      <c r="I351" s="39">
        <f t="shared" si="35"/>
        <v>0</v>
      </c>
      <c r="J351" s="40" t="e">
        <f t="shared" si="36"/>
        <v>#DIV/0!</v>
      </c>
    </row>
    <row r="352" spans="1:16">
      <c r="A352" s="37">
        <v>31</v>
      </c>
      <c r="C352" s="43"/>
      <c r="D352" s="43"/>
      <c r="E352" s="41"/>
      <c r="F352" s="38"/>
      <c r="G352" s="38"/>
      <c r="H352" s="38"/>
      <c r="I352" s="39">
        <f t="shared" si="35"/>
        <v>0</v>
      </c>
      <c r="J352" s="40" t="e">
        <f t="shared" si="36"/>
        <v>#DIV/0!</v>
      </c>
    </row>
    <row r="353" spans="1:10">
      <c r="A353" s="37">
        <v>32</v>
      </c>
      <c r="C353" s="43"/>
      <c r="D353" s="43"/>
      <c r="E353" s="41"/>
      <c r="F353" s="38"/>
      <c r="G353" s="38"/>
      <c r="H353" s="38"/>
      <c r="I353" s="39">
        <f t="shared" si="35"/>
        <v>0</v>
      </c>
      <c r="J353" s="40" t="e">
        <f t="shared" si="36"/>
        <v>#DIV/0!</v>
      </c>
    </row>
    <row r="354" spans="1:10">
      <c r="A354" s="37">
        <v>33</v>
      </c>
      <c r="C354" s="43"/>
      <c r="D354" s="43"/>
      <c r="E354" s="41"/>
      <c r="F354" s="38"/>
      <c r="G354" s="38"/>
      <c r="H354" s="38"/>
      <c r="I354" s="39">
        <f t="shared" si="35"/>
        <v>0</v>
      </c>
      <c r="J354" s="40" t="e">
        <f t="shared" si="36"/>
        <v>#DIV/0!</v>
      </c>
    </row>
    <row r="355" spans="1:10">
      <c r="A355" s="37">
        <v>34</v>
      </c>
      <c r="C355" s="43"/>
      <c r="D355" s="43"/>
      <c r="E355" s="41"/>
      <c r="F355" s="38"/>
      <c r="G355" s="38"/>
      <c r="H355" s="38"/>
      <c r="I355" s="39">
        <f t="shared" si="35"/>
        <v>0</v>
      </c>
      <c r="J355" s="40" t="e">
        <f t="shared" si="36"/>
        <v>#DIV/0!</v>
      </c>
    </row>
    <row r="356" spans="1:10">
      <c r="A356" s="37">
        <v>35</v>
      </c>
      <c r="C356" s="43"/>
      <c r="D356" s="43"/>
      <c r="E356" s="41"/>
      <c r="F356" s="38"/>
      <c r="G356" s="38"/>
      <c r="H356" s="38"/>
      <c r="I356" s="39">
        <f t="shared" si="35"/>
        <v>0</v>
      </c>
      <c r="J356" s="40" t="e">
        <f t="shared" si="36"/>
        <v>#DIV/0!</v>
      </c>
    </row>
    <row r="357" spans="1:10">
      <c r="A357" s="37">
        <v>36</v>
      </c>
      <c r="C357" s="43"/>
      <c r="D357" s="43"/>
      <c r="E357" s="41"/>
      <c r="F357" s="38"/>
      <c r="G357" s="38"/>
      <c r="H357" s="38"/>
      <c r="I357" s="39">
        <f t="shared" si="35"/>
        <v>0</v>
      </c>
      <c r="J357" s="40" t="e">
        <f t="shared" si="36"/>
        <v>#DIV/0!</v>
      </c>
    </row>
    <row r="358" spans="1:10">
      <c r="A358" s="37">
        <v>37</v>
      </c>
      <c r="C358" s="43"/>
      <c r="D358" s="43"/>
      <c r="E358" s="41"/>
      <c r="F358" s="38"/>
      <c r="G358" s="38"/>
      <c r="H358" s="38"/>
      <c r="I358" s="39">
        <f t="shared" si="35"/>
        <v>0</v>
      </c>
      <c r="J358" s="40" t="e">
        <f t="shared" si="36"/>
        <v>#DIV/0!</v>
      </c>
    </row>
    <row r="359" spans="1:10">
      <c r="A359" s="37">
        <v>38</v>
      </c>
      <c r="C359" s="43"/>
      <c r="D359" s="43"/>
      <c r="E359" s="41"/>
      <c r="F359" s="38"/>
      <c r="G359" s="38"/>
      <c r="H359" s="38"/>
      <c r="I359" s="39">
        <f t="shared" si="35"/>
        <v>0</v>
      </c>
      <c r="J359" s="40" t="e">
        <f t="shared" si="36"/>
        <v>#DIV/0!</v>
      </c>
    </row>
    <row r="360" spans="1:10">
      <c r="A360" s="37">
        <v>39</v>
      </c>
      <c r="C360" s="43"/>
      <c r="D360" s="43"/>
      <c r="E360" s="41"/>
      <c r="F360" s="38"/>
      <c r="G360" s="38"/>
      <c r="H360" s="38"/>
      <c r="I360" s="39">
        <f t="shared" si="35"/>
        <v>0</v>
      </c>
      <c r="J360" s="40" t="e">
        <f t="shared" si="36"/>
        <v>#DIV/0!</v>
      </c>
    </row>
    <row r="361" spans="1:10">
      <c r="A361" s="37">
        <v>40</v>
      </c>
      <c r="C361" s="43"/>
      <c r="D361" s="43"/>
      <c r="E361" s="41"/>
      <c r="F361" s="38"/>
      <c r="G361" s="38"/>
      <c r="H361" s="38"/>
      <c r="I361" s="39">
        <f t="shared" si="35"/>
        <v>0</v>
      </c>
      <c r="J361" s="40" t="e">
        <f t="shared" si="36"/>
        <v>#DIV/0!</v>
      </c>
    </row>
    <row r="362" spans="1:10">
      <c r="A362" s="37">
        <v>41</v>
      </c>
      <c r="C362" s="43"/>
      <c r="D362" s="43"/>
      <c r="E362" s="41"/>
      <c r="F362" s="38"/>
      <c r="G362" s="38"/>
      <c r="H362" s="38"/>
      <c r="I362" s="39">
        <f t="shared" si="35"/>
        <v>0</v>
      </c>
      <c r="J362" s="40" t="e">
        <f t="shared" si="36"/>
        <v>#DIV/0!</v>
      </c>
    </row>
    <row r="363" spans="1:10">
      <c r="A363" s="37">
        <v>42</v>
      </c>
      <c r="C363" s="43"/>
      <c r="D363" s="43"/>
      <c r="E363" s="41"/>
      <c r="F363" s="38"/>
      <c r="G363" s="38"/>
      <c r="H363" s="38"/>
      <c r="I363" s="39">
        <f t="shared" si="35"/>
        <v>0</v>
      </c>
      <c r="J363" s="40" t="e">
        <f t="shared" si="36"/>
        <v>#DIV/0!</v>
      </c>
    </row>
    <row r="364" spans="1:10">
      <c r="A364" s="37">
        <v>43</v>
      </c>
      <c r="C364" s="43"/>
      <c r="D364" s="43"/>
      <c r="E364" s="41"/>
      <c r="F364" s="38"/>
      <c r="G364" s="38"/>
      <c r="H364" s="38"/>
      <c r="I364" s="39">
        <f t="shared" si="35"/>
        <v>0</v>
      </c>
      <c r="J364" s="40" t="e">
        <f t="shared" si="36"/>
        <v>#DIV/0!</v>
      </c>
    </row>
    <row r="365" spans="1:10">
      <c r="A365" s="37">
        <v>44</v>
      </c>
      <c r="C365" s="43"/>
      <c r="D365" s="43"/>
      <c r="E365" s="41"/>
      <c r="F365" s="38"/>
      <c r="G365" s="38"/>
      <c r="H365" s="38"/>
      <c r="I365" s="39">
        <f t="shared" si="35"/>
        <v>0</v>
      </c>
      <c r="J365" s="40" t="e">
        <f t="shared" si="36"/>
        <v>#DIV/0!</v>
      </c>
    </row>
    <row r="366" spans="1:10">
      <c r="A366" s="37">
        <v>45</v>
      </c>
      <c r="C366" s="43"/>
      <c r="D366" s="43"/>
      <c r="E366" s="41"/>
      <c r="F366" s="38"/>
      <c r="G366" s="38"/>
      <c r="H366" s="38"/>
      <c r="I366" s="39">
        <f t="shared" si="35"/>
        <v>0</v>
      </c>
      <c r="J366" s="40" t="e">
        <f t="shared" si="36"/>
        <v>#DIV/0!</v>
      </c>
    </row>
    <row r="367" spans="1:10">
      <c r="A367" s="37">
        <v>46</v>
      </c>
      <c r="C367" s="43"/>
      <c r="D367" s="43"/>
      <c r="E367" s="41"/>
      <c r="F367" s="38"/>
      <c r="G367" s="38"/>
      <c r="H367" s="38"/>
      <c r="I367" s="39">
        <f t="shared" si="35"/>
        <v>0</v>
      </c>
      <c r="J367" s="40" t="e">
        <f t="shared" si="36"/>
        <v>#DIV/0!</v>
      </c>
    </row>
    <row r="368" spans="1:10">
      <c r="A368" s="37">
        <v>47</v>
      </c>
      <c r="C368" s="43"/>
      <c r="D368" s="43"/>
      <c r="E368" s="41"/>
      <c r="F368" s="38"/>
      <c r="G368" s="38"/>
      <c r="H368" s="38"/>
      <c r="I368" s="39">
        <f t="shared" si="35"/>
        <v>0</v>
      </c>
      <c r="J368" s="40" t="e">
        <f t="shared" si="36"/>
        <v>#DIV/0!</v>
      </c>
    </row>
    <row r="369" spans="1:10">
      <c r="A369" s="37">
        <v>48</v>
      </c>
      <c r="C369" s="43"/>
      <c r="D369" s="43"/>
      <c r="E369" s="41"/>
      <c r="F369" s="38"/>
      <c r="G369" s="38"/>
      <c r="H369" s="38"/>
      <c r="I369" s="39">
        <f t="shared" si="35"/>
        <v>0</v>
      </c>
      <c r="J369" s="40" t="e">
        <f t="shared" si="36"/>
        <v>#DIV/0!</v>
      </c>
    </row>
    <row r="370" spans="1:10">
      <c r="A370" s="37">
        <v>49</v>
      </c>
      <c r="B370" s="43"/>
      <c r="C370" s="43"/>
      <c r="D370" s="43"/>
      <c r="E370" s="41"/>
      <c r="F370" s="38"/>
      <c r="G370" s="38"/>
      <c r="H370" s="38"/>
      <c r="I370" s="39">
        <f t="shared" si="35"/>
        <v>0</v>
      </c>
      <c r="J370" s="40" t="e">
        <f t="shared" si="36"/>
        <v>#DIV/0!</v>
      </c>
    </row>
    <row r="371" spans="1:10">
      <c r="A371" s="37">
        <v>50</v>
      </c>
      <c r="B371" s="43"/>
      <c r="C371" s="43"/>
      <c r="D371" s="43"/>
      <c r="E371" s="41"/>
      <c r="F371" s="38"/>
      <c r="G371" s="38"/>
      <c r="H371" s="38"/>
      <c r="I371" s="39">
        <f t="shared" si="35"/>
        <v>0</v>
      </c>
      <c r="J371" s="40" t="e">
        <f t="shared" si="36"/>
        <v>#DIV/0!</v>
      </c>
    </row>
    <row r="372" spans="1:10">
      <c r="A372" s="37">
        <v>51</v>
      </c>
      <c r="B372" s="43"/>
      <c r="C372" s="43"/>
      <c r="D372" s="43"/>
      <c r="E372" s="41"/>
      <c r="F372" s="38"/>
      <c r="G372" s="38"/>
      <c r="H372" s="38"/>
      <c r="I372" s="39">
        <f t="shared" si="35"/>
        <v>0</v>
      </c>
      <c r="J372" s="40" t="e">
        <f t="shared" si="36"/>
        <v>#DIV/0!</v>
      </c>
    </row>
    <row r="373" spans="1:10">
      <c r="A373" s="37">
        <v>52</v>
      </c>
      <c r="B373" s="43"/>
      <c r="C373" s="43"/>
      <c r="D373" s="43"/>
      <c r="E373" s="41"/>
      <c r="F373" s="38"/>
      <c r="G373" s="38"/>
      <c r="H373" s="38"/>
      <c r="I373" s="39">
        <f t="shared" si="35"/>
        <v>0</v>
      </c>
      <c r="J373" s="40" t="e">
        <f t="shared" si="36"/>
        <v>#DIV/0!</v>
      </c>
    </row>
    <row r="374" spans="1:10">
      <c r="A374" s="37">
        <v>53</v>
      </c>
      <c r="B374" s="43"/>
      <c r="C374" s="43"/>
      <c r="D374" s="43"/>
      <c r="E374" s="41"/>
      <c r="F374" s="38"/>
      <c r="G374" s="38"/>
      <c r="H374" s="38"/>
      <c r="I374" s="39">
        <f t="shared" si="35"/>
        <v>0</v>
      </c>
      <c r="J374" s="40" t="e">
        <f t="shared" si="36"/>
        <v>#DIV/0!</v>
      </c>
    </row>
    <row r="375" spans="1:10">
      <c r="A375" s="37">
        <v>54</v>
      </c>
      <c r="B375" s="43"/>
      <c r="C375" s="43"/>
      <c r="D375" s="43"/>
      <c r="E375" s="38"/>
      <c r="F375" s="38"/>
      <c r="G375" s="38"/>
      <c r="H375" s="38"/>
      <c r="I375" s="39">
        <f t="shared" si="35"/>
        <v>0</v>
      </c>
      <c r="J375" s="40" t="e">
        <f t="shared" si="36"/>
        <v>#DIV/0!</v>
      </c>
    </row>
    <row r="376" spans="1:10">
      <c r="A376" s="37">
        <v>55</v>
      </c>
      <c r="B376" s="43"/>
      <c r="C376" s="43"/>
      <c r="D376" s="43"/>
      <c r="E376" s="38"/>
      <c r="F376" s="38"/>
      <c r="G376" s="38"/>
      <c r="H376" s="38"/>
      <c r="I376" s="39">
        <f t="shared" si="35"/>
        <v>0</v>
      </c>
      <c r="J376" s="40" t="e">
        <f t="shared" si="36"/>
        <v>#DIV/0!</v>
      </c>
    </row>
    <row r="377" spans="1:10">
      <c r="A377" s="37">
        <v>56</v>
      </c>
      <c r="B377" s="43"/>
      <c r="C377" s="43"/>
      <c r="D377" s="43"/>
      <c r="E377" s="38"/>
      <c r="F377" s="38"/>
      <c r="G377" s="38"/>
      <c r="H377" s="38"/>
      <c r="I377" s="39">
        <f t="shared" si="35"/>
        <v>0</v>
      </c>
      <c r="J377" s="40" t="e">
        <f t="shared" si="36"/>
        <v>#DIV/0!</v>
      </c>
    </row>
    <row r="378" spans="1:10">
      <c r="A378" s="37">
        <v>57</v>
      </c>
      <c r="B378" s="43"/>
      <c r="C378" s="43"/>
      <c r="D378" s="43"/>
      <c r="E378" s="38"/>
      <c r="F378" s="38"/>
      <c r="G378" s="38"/>
      <c r="H378" s="38"/>
      <c r="I378" s="39">
        <f t="shared" si="35"/>
        <v>0</v>
      </c>
      <c r="J378" s="40" t="e">
        <f t="shared" si="36"/>
        <v>#DIV/0!</v>
      </c>
    </row>
    <row r="379" spans="1:10">
      <c r="A379" s="37">
        <v>58</v>
      </c>
      <c r="B379" s="43"/>
      <c r="C379" s="43"/>
      <c r="D379" s="43"/>
      <c r="E379" s="38"/>
      <c r="F379" s="38"/>
      <c r="G379" s="38"/>
      <c r="H379" s="38"/>
      <c r="I379" s="39">
        <f t="shared" si="35"/>
        <v>0</v>
      </c>
      <c r="J379" s="40" t="e">
        <f t="shared" si="36"/>
        <v>#DIV/0!</v>
      </c>
    </row>
    <row r="380" spans="1:10">
      <c r="A380" s="37">
        <v>59</v>
      </c>
      <c r="B380" s="38"/>
      <c r="C380" s="38"/>
      <c r="D380" s="38"/>
      <c r="E380" s="38"/>
      <c r="F380" s="38"/>
      <c r="G380" s="38"/>
      <c r="H380" s="38"/>
      <c r="I380" s="39">
        <f t="shared" si="35"/>
        <v>0</v>
      </c>
      <c r="J380" s="40" t="e">
        <f t="shared" si="36"/>
        <v>#DIV/0!</v>
      </c>
    </row>
    <row r="381" spans="1:10">
      <c r="A381" s="37">
        <v>60</v>
      </c>
      <c r="B381" s="38"/>
      <c r="C381" s="38"/>
      <c r="D381" s="38"/>
      <c r="E381" s="38"/>
      <c r="F381" s="38"/>
      <c r="G381" s="38"/>
      <c r="H381" s="38"/>
      <c r="I381" s="39">
        <f t="shared" si="35"/>
        <v>0</v>
      </c>
      <c r="J381" s="40" t="e">
        <f t="shared" si="36"/>
        <v>#DIV/0!</v>
      </c>
    </row>
    <row r="382" spans="1:10" ht="15.75">
      <c r="A382" s="37" t="s">
        <v>91</v>
      </c>
      <c r="B382" s="44">
        <f t="shared" ref="B382" si="37">SUM(B322:B381)</f>
        <v>58434</v>
      </c>
      <c r="C382" s="44">
        <f>SUM(C322:C381)</f>
        <v>58012</v>
      </c>
      <c r="D382" s="44">
        <f>SUM(D322:D381)</f>
        <v>69922</v>
      </c>
      <c r="E382" s="44">
        <f t="shared" ref="E382:I382" si="38">SUM(E322:E381)</f>
        <v>0</v>
      </c>
      <c r="F382" s="44">
        <f t="shared" si="38"/>
        <v>0</v>
      </c>
      <c r="G382" s="44">
        <f t="shared" si="38"/>
        <v>0</v>
      </c>
      <c r="H382" s="44">
        <f t="shared" si="38"/>
        <v>0</v>
      </c>
      <c r="I382" s="45">
        <f t="shared" si="38"/>
        <v>186368</v>
      </c>
      <c r="J382" s="33"/>
    </row>
  </sheetData>
  <protectedRanges>
    <protectedRange sqref="H13:H72 H94:H153 H170:H229 H246:H305 H322:H381" name="values_3"/>
    <protectedRange sqref="E13:G68 B69:G72 E94:G149 B150:G153 E170:G225 B226:G229 E246:G301 B302:G305 E322:G377 B378:G381" name="values_1_1"/>
    <protectedRange sqref="B40:B68 C33:D68 D22:D26 C105:C109 C114:D149 B142:B149 D94:D109 B294:B301 C190:D225 B218:B225 B370:B377 C342:D377 C266:D301" name="values_2_3"/>
    <protectedRange sqref="C31:C32 D27:D32 C112:C113 D110:D113 C188:C189 D186:D189 C264:C265 D262:D265 C340:C341 D338:D341" name="values_2_1_2"/>
    <protectedRange sqref="C13:C17 D15:D21" name="values_2_2_1"/>
    <protectedRange sqref="D13:D14 C18:C21" name="values_2_1_1_1"/>
  </protectedRanges>
  <mergeCells count="15">
    <mergeCell ref="D242:E242"/>
    <mergeCell ref="D243:E243"/>
    <mergeCell ref="D317:E317"/>
    <mergeCell ref="D318:E318"/>
    <mergeCell ref="D319:E319"/>
    <mergeCell ref="D91:E91"/>
    <mergeCell ref="D165:E165"/>
    <mergeCell ref="D166:E166"/>
    <mergeCell ref="D167:E167"/>
    <mergeCell ref="D241:E241"/>
    <mergeCell ref="D8:E8"/>
    <mergeCell ref="D9:E9"/>
    <mergeCell ref="D10:E10"/>
    <mergeCell ref="D89:E89"/>
    <mergeCell ref="D90:E90"/>
  </mergeCells>
  <conditionalFormatting sqref="B94:B109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4:C110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94:D109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4:C109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70:B185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70:C185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70:D185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46:B261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46:C261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46:D261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22:B33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22:C33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22:D33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4"/>
  <sheetViews>
    <sheetView zoomScale="70" zoomScaleNormal="70" workbookViewId="0">
      <selection activeCell="C84" sqref="C84"/>
    </sheetView>
  </sheetViews>
  <sheetFormatPr defaultRowHeight="12.75"/>
  <cols>
    <col min="1" max="1" width="10.7109375" style="54" bestFit="1" customWidth="1"/>
    <col min="2" max="2" width="18.7109375" style="54" bestFit="1" customWidth="1"/>
    <col min="3" max="3" width="14.42578125" style="54" customWidth="1"/>
    <col min="4" max="5" width="11" style="54" customWidth="1"/>
    <col min="6" max="6" width="15" style="54" customWidth="1"/>
    <col min="7" max="7" width="11" style="54" customWidth="1"/>
    <col min="8" max="8" width="12.7109375" style="54" customWidth="1"/>
    <col min="9" max="9" width="12.85546875" style="54" customWidth="1"/>
    <col min="10" max="10" width="15" style="54" bestFit="1" customWidth="1"/>
    <col min="11" max="11" width="12.28515625" style="54" bestFit="1" customWidth="1"/>
    <col min="12" max="14" width="9.140625" style="54"/>
    <col min="15" max="15" width="15.28515625" style="54" customWidth="1"/>
    <col min="16" max="16" width="9.28515625" style="54" bestFit="1" customWidth="1"/>
    <col min="17" max="245" width="9.140625" style="54"/>
    <col min="246" max="246" width="15.42578125" style="54" customWidth="1"/>
    <col min="247" max="247" width="14.42578125" style="54" customWidth="1"/>
    <col min="248" max="249" width="11" style="54" customWidth="1"/>
    <col min="250" max="250" width="15" style="54" customWidth="1"/>
    <col min="251" max="251" width="11" style="54" customWidth="1"/>
    <col min="252" max="252" width="12.7109375" style="54" customWidth="1"/>
    <col min="253" max="253" width="12.85546875" style="54" customWidth="1"/>
    <col min="254" max="254" width="13.42578125" style="54" customWidth="1"/>
    <col min="255" max="258" width="9.140625" style="54"/>
    <col min="259" max="259" width="15.28515625" style="54" customWidth="1"/>
    <col min="260" max="260" width="9.28515625" style="54" bestFit="1" customWidth="1"/>
    <col min="261" max="261" width="9.140625" style="54"/>
    <col min="262" max="262" width="12.7109375" style="54" customWidth="1"/>
    <col min="263" max="501" width="9.140625" style="54"/>
    <col min="502" max="502" width="15.42578125" style="54" customWidth="1"/>
    <col min="503" max="503" width="14.42578125" style="54" customWidth="1"/>
    <col min="504" max="505" width="11" style="54" customWidth="1"/>
    <col min="506" max="506" width="15" style="54" customWidth="1"/>
    <col min="507" max="507" width="11" style="54" customWidth="1"/>
    <col min="508" max="508" width="12.7109375" style="54" customWidth="1"/>
    <col min="509" max="509" width="12.85546875" style="54" customWidth="1"/>
    <col min="510" max="510" width="13.42578125" style="54" customWidth="1"/>
    <col min="511" max="514" width="9.140625" style="54"/>
    <col min="515" max="515" width="15.28515625" style="54" customWidth="1"/>
    <col min="516" max="516" width="9.28515625" style="54" bestFit="1" customWidth="1"/>
    <col min="517" max="517" width="9.140625" style="54"/>
    <col min="518" max="518" width="12.7109375" style="54" customWidth="1"/>
    <col min="519" max="757" width="9.140625" style="54"/>
    <col min="758" max="758" width="15.42578125" style="54" customWidth="1"/>
    <col min="759" max="759" width="14.42578125" style="54" customWidth="1"/>
    <col min="760" max="761" width="11" style="54" customWidth="1"/>
    <col min="762" max="762" width="15" style="54" customWidth="1"/>
    <col min="763" max="763" width="11" style="54" customWidth="1"/>
    <col min="764" max="764" width="12.7109375" style="54" customWidth="1"/>
    <col min="765" max="765" width="12.85546875" style="54" customWidth="1"/>
    <col min="766" max="766" width="13.42578125" style="54" customWidth="1"/>
    <col min="767" max="770" width="9.140625" style="54"/>
    <col min="771" max="771" width="15.28515625" style="54" customWidth="1"/>
    <col min="772" max="772" width="9.28515625" style="54" bestFit="1" customWidth="1"/>
    <col min="773" max="773" width="9.140625" style="54"/>
    <col min="774" max="774" width="12.7109375" style="54" customWidth="1"/>
    <col min="775" max="1013" width="9.140625" style="54"/>
    <col min="1014" max="1014" width="15.42578125" style="54" customWidth="1"/>
    <col min="1015" max="1015" width="14.42578125" style="54" customWidth="1"/>
    <col min="1016" max="1017" width="11" style="54" customWidth="1"/>
    <col min="1018" max="1018" width="15" style="54" customWidth="1"/>
    <col min="1019" max="1019" width="11" style="54" customWidth="1"/>
    <col min="1020" max="1020" width="12.7109375" style="54" customWidth="1"/>
    <col min="1021" max="1021" width="12.85546875" style="54" customWidth="1"/>
    <col min="1022" max="1022" width="13.42578125" style="54" customWidth="1"/>
    <col min="1023" max="1026" width="9.140625" style="54"/>
    <col min="1027" max="1027" width="15.28515625" style="54" customWidth="1"/>
    <col min="1028" max="1028" width="9.28515625" style="54" bestFit="1" customWidth="1"/>
    <col min="1029" max="1029" width="9.140625" style="54"/>
    <col min="1030" max="1030" width="12.7109375" style="54" customWidth="1"/>
    <col min="1031" max="1269" width="9.140625" style="54"/>
    <col min="1270" max="1270" width="15.42578125" style="54" customWidth="1"/>
    <col min="1271" max="1271" width="14.42578125" style="54" customWidth="1"/>
    <col min="1272" max="1273" width="11" style="54" customWidth="1"/>
    <col min="1274" max="1274" width="15" style="54" customWidth="1"/>
    <col min="1275" max="1275" width="11" style="54" customWidth="1"/>
    <col min="1276" max="1276" width="12.7109375" style="54" customWidth="1"/>
    <col min="1277" max="1277" width="12.85546875" style="54" customWidth="1"/>
    <col min="1278" max="1278" width="13.42578125" style="54" customWidth="1"/>
    <col min="1279" max="1282" width="9.140625" style="54"/>
    <col min="1283" max="1283" width="15.28515625" style="54" customWidth="1"/>
    <col min="1284" max="1284" width="9.28515625" style="54" bestFit="1" customWidth="1"/>
    <col min="1285" max="1285" width="9.140625" style="54"/>
    <col min="1286" max="1286" width="12.7109375" style="54" customWidth="1"/>
    <col min="1287" max="1525" width="9.140625" style="54"/>
    <col min="1526" max="1526" width="15.42578125" style="54" customWidth="1"/>
    <col min="1527" max="1527" width="14.42578125" style="54" customWidth="1"/>
    <col min="1528" max="1529" width="11" style="54" customWidth="1"/>
    <col min="1530" max="1530" width="15" style="54" customWidth="1"/>
    <col min="1531" max="1531" width="11" style="54" customWidth="1"/>
    <col min="1532" max="1532" width="12.7109375" style="54" customWidth="1"/>
    <col min="1533" max="1533" width="12.85546875" style="54" customWidth="1"/>
    <col min="1534" max="1534" width="13.42578125" style="54" customWidth="1"/>
    <col min="1535" max="1538" width="9.140625" style="54"/>
    <col min="1539" max="1539" width="15.28515625" style="54" customWidth="1"/>
    <col min="1540" max="1540" width="9.28515625" style="54" bestFit="1" customWidth="1"/>
    <col min="1541" max="1541" width="9.140625" style="54"/>
    <col min="1542" max="1542" width="12.7109375" style="54" customWidth="1"/>
    <col min="1543" max="1781" width="9.140625" style="54"/>
    <col min="1782" max="1782" width="15.42578125" style="54" customWidth="1"/>
    <col min="1783" max="1783" width="14.42578125" style="54" customWidth="1"/>
    <col min="1784" max="1785" width="11" style="54" customWidth="1"/>
    <col min="1786" max="1786" width="15" style="54" customWidth="1"/>
    <col min="1787" max="1787" width="11" style="54" customWidth="1"/>
    <col min="1788" max="1788" width="12.7109375" style="54" customWidth="1"/>
    <col min="1789" max="1789" width="12.85546875" style="54" customWidth="1"/>
    <col min="1790" max="1790" width="13.42578125" style="54" customWidth="1"/>
    <col min="1791" max="1794" width="9.140625" style="54"/>
    <col min="1795" max="1795" width="15.28515625" style="54" customWidth="1"/>
    <col min="1796" max="1796" width="9.28515625" style="54" bestFit="1" customWidth="1"/>
    <col min="1797" max="1797" width="9.140625" style="54"/>
    <col min="1798" max="1798" width="12.7109375" style="54" customWidth="1"/>
    <col min="1799" max="2037" width="9.140625" style="54"/>
    <col min="2038" max="2038" width="15.42578125" style="54" customWidth="1"/>
    <col min="2039" max="2039" width="14.42578125" style="54" customWidth="1"/>
    <col min="2040" max="2041" width="11" style="54" customWidth="1"/>
    <col min="2042" max="2042" width="15" style="54" customWidth="1"/>
    <col min="2043" max="2043" width="11" style="54" customWidth="1"/>
    <col min="2044" max="2044" width="12.7109375" style="54" customWidth="1"/>
    <col min="2045" max="2045" width="12.85546875" style="54" customWidth="1"/>
    <col min="2046" max="2046" width="13.42578125" style="54" customWidth="1"/>
    <col min="2047" max="2050" width="9.140625" style="54"/>
    <col min="2051" max="2051" width="15.28515625" style="54" customWidth="1"/>
    <col min="2052" max="2052" width="9.28515625" style="54" bestFit="1" customWidth="1"/>
    <col min="2053" max="2053" width="9.140625" style="54"/>
    <col min="2054" max="2054" width="12.7109375" style="54" customWidth="1"/>
    <col min="2055" max="2293" width="9.140625" style="54"/>
    <col min="2294" max="2294" width="15.42578125" style="54" customWidth="1"/>
    <col min="2295" max="2295" width="14.42578125" style="54" customWidth="1"/>
    <col min="2296" max="2297" width="11" style="54" customWidth="1"/>
    <col min="2298" max="2298" width="15" style="54" customWidth="1"/>
    <col min="2299" max="2299" width="11" style="54" customWidth="1"/>
    <col min="2300" max="2300" width="12.7109375" style="54" customWidth="1"/>
    <col min="2301" max="2301" width="12.85546875" style="54" customWidth="1"/>
    <col min="2302" max="2302" width="13.42578125" style="54" customWidth="1"/>
    <col min="2303" max="2306" width="9.140625" style="54"/>
    <col min="2307" max="2307" width="15.28515625" style="54" customWidth="1"/>
    <col min="2308" max="2308" width="9.28515625" style="54" bestFit="1" customWidth="1"/>
    <col min="2309" max="2309" width="9.140625" style="54"/>
    <col min="2310" max="2310" width="12.7109375" style="54" customWidth="1"/>
    <col min="2311" max="2549" width="9.140625" style="54"/>
    <col min="2550" max="2550" width="15.42578125" style="54" customWidth="1"/>
    <col min="2551" max="2551" width="14.42578125" style="54" customWidth="1"/>
    <col min="2552" max="2553" width="11" style="54" customWidth="1"/>
    <col min="2554" max="2554" width="15" style="54" customWidth="1"/>
    <col min="2555" max="2555" width="11" style="54" customWidth="1"/>
    <col min="2556" max="2556" width="12.7109375" style="54" customWidth="1"/>
    <col min="2557" max="2557" width="12.85546875" style="54" customWidth="1"/>
    <col min="2558" max="2558" width="13.42578125" style="54" customWidth="1"/>
    <col min="2559" max="2562" width="9.140625" style="54"/>
    <col min="2563" max="2563" width="15.28515625" style="54" customWidth="1"/>
    <col min="2564" max="2564" width="9.28515625" style="54" bestFit="1" customWidth="1"/>
    <col min="2565" max="2565" width="9.140625" style="54"/>
    <col min="2566" max="2566" width="12.7109375" style="54" customWidth="1"/>
    <col min="2567" max="2805" width="9.140625" style="54"/>
    <col min="2806" max="2806" width="15.42578125" style="54" customWidth="1"/>
    <col min="2807" max="2807" width="14.42578125" style="54" customWidth="1"/>
    <col min="2808" max="2809" width="11" style="54" customWidth="1"/>
    <col min="2810" max="2810" width="15" style="54" customWidth="1"/>
    <col min="2811" max="2811" width="11" style="54" customWidth="1"/>
    <col min="2812" max="2812" width="12.7109375" style="54" customWidth="1"/>
    <col min="2813" max="2813" width="12.85546875" style="54" customWidth="1"/>
    <col min="2814" max="2814" width="13.42578125" style="54" customWidth="1"/>
    <col min="2815" max="2818" width="9.140625" style="54"/>
    <col min="2819" max="2819" width="15.28515625" style="54" customWidth="1"/>
    <col min="2820" max="2820" width="9.28515625" style="54" bestFit="1" customWidth="1"/>
    <col min="2821" max="2821" width="9.140625" style="54"/>
    <col min="2822" max="2822" width="12.7109375" style="54" customWidth="1"/>
    <col min="2823" max="3061" width="9.140625" style="54"/>
    <col min="3062" max="3062" width="15.42578125" style="54" customWidth="1"/>
    <col min="3063" max="3063" width="14.42578125" style="54" customWidth="1"/>
    <col min="3064" max="3065" width="11" style="54" customWidth="1"/>
    <col min="3066" max="3066" width="15" style="54" customWidth="1"/>
    <col min="3067" max="3067" width="11" style="54" customWidth="1"/>
    <col min="3068" max="3068" width="12.7109375" style="54" customWidth="1"/>
    <col min="3069" max="3069" width="12.85546875" style="54" customWidth="1"/>
    <col min="3070" max="3070" width="13.42578125" style="54" customWidth="1"/>
    <col min="3071" max="3074" width="9.140625" style="54"/>
    <col min="3075" max="3075" width="15.28515625" style="54" customWidth="1"/>
    <col min="3076" max="3076" width="9.28515625" style="54" bestFit="1" customWidth="1"/>
    <col min="3077" max="3077" width="9.140625" style="54"/>
    <col min="3078" max="3078" width="12.7109375" style="54" customWidth="1"/>
    <col min="3079" max="3317" width="9.140625" style="54"/>
    <col min="3318" max="3318" width="15.42578125" style="54" customWidth="1"/>
    <col min="3319" max="3319" width="14.42578125" style="54" customWidth="1"/>
    <col min="3320" max="3321" width="11" style="54" customWidth="1"/>
    <col min="3322" max="3322" width="15" style="54" customWidth="1"/>
    <col min="3323" max="3323" width="11" style="54" customWidth="1"/>
    <col min="3324" max="3324" width="12.7109375" style="54" customWidth="1"/>
    <col min="3325" max="3325" width="12.85546875" style="54" customWidth="1"/>
    <col min="3326" max="3326" width="13.42578125" style="54" customWidth="1"/>
    <col min="3327" max="3330" width="9.140625" style="54"/>
    <col min="3331" max="3331" width="15.28515625" style="54" customWidth="1"/>
    <col min="3332" max="3332" width="9.28515625" style="54" bestFit="1" customWidth="1"/>
    <col min="3333" max="3333" width="9.140625" style="54"/>
    <col min="3334" max="3334" width="12.7109375" style="54" customWidth="1"/>
    <col min="3335" max="3573" width="9.140625" style="54"/>
    <col min="3574" max="3574" width="15.42578125" style="54" customWidth="1"/>
    <col min="3575" max="3575" width="14.42578125" style="54" customWidth="1"/>
    <col min="3576" max="3577" width="11" style="54" customWidth="1"/>
    <col min="3578" max="3578" width="15" style="54" customWidth="1"/>
    <col min="3579" max="3579" width="11" style="54" customWidth="1"/>
    <col min="3580" max="3580" width="12.7109375" style="54" customWidth="1"/>
    <col min="3581" max="3581" width="12.85546875" style="54" customWidth="1"/>
    <col min="3582" max="3582" width="13.42578125" style="54" customWidth="1"/>
    <col min="3583" max="3586" width="9.140625" style="54"/>
    <col min="3587" max="3587" width="15.28515625" style="54" customWidth="1"/>
    <col min="3588" max="3588" width="9.28515625" style="54" bestFit="1" customWidth="1"/>
    <col min="3589" max="3589" width="9.140625" style="54"/>
    <col min="3590" max="3590" width="12.7109375" style="54" customWidth="1"/>
    <col min="3591" max="3829" width="9.140625" style="54"/>
    <col min="3830" max="3830" width="15.42578125" style="54" customWidth="1"/>
    <col min="3831" max="3831" width="14.42578125" style="54" customWidth="1"/>
    <col min="3832" max="3833" width="11" style="54" customWidth="1"/>
    <col min="3834" max="3834" width="15" style="54" customWidth="1"/>
    <col min="3835" max="3835" width="11" style="54" customWidth="1"/>
    <col min="3836" max="3836" width="12.7109375" style="54" customWidth="1"/>
    <col min="3837" max="3837" width="12.85546875" style="54" customWidth="1"/>
    <col min="3838" max="3838" width="13.42578125" style="54" customWidth="1"/>
    <col min="3839" max="3842" width="9.140625" style="54"/>
    <col min="3843" max="3843" width="15.28515625" style="54" customWidth="1"/>
    <col min="3844" max="3844" width="9.28515625" style="54" bestFit="1" customWidth="1"/>
    <col min="3845" max="3845" width="9.140625" style="54"/>
    <col min="3846" max="3846" width="12.7109375" style="54" customWidth="1"/>
    <col min="3847" max="4085" width="9.140625" style="54"/>
    <col min="4086" max="4086" width="15.42578125" style="54" customWidth="1"/>
    <col min="4087" max="4087" width="14.42578125" style="54" customWidth="1"/>
    <col min="4088" max="4089" width="11" style="54" customWidth="1"/>
    <col min="4090" max="4090" width="15" style="54" customWidth="1"/>
    <col min="4091" max="4091" width="11" style="54" customWidth="1"/>
    <col min="4092" max="4092" width="12.7109375" style="54" customWidth="1"/>
    <col min="4093" max="4093" width="12.85546875" style="54" customWidth="1"/>
    <col min="4094" max="4094" width="13.42578125" style="54" customWidth="1"/>
    <col min="4095" max="4098" width="9.140625" style="54"/>
    <col min="4099" max="4099" width="15.28515625" style="54" customWidth="1"/>
    <col min="4100" max="4100" width="9.28515625" style="54" bestFit="1" customWidth="1"/>
    <col min="4101" max="4101" width="9.140625" style="54"/>
    <col min="4102" max="4102" width="12.7109375" style="54" customWidth="1"/>
    <col min="4103" max="4341" width="9.140625" style="54"/>
    <col min="4342" max="4342" width="15.42578125" style="54" customWidth="1"/>
    <col min="4343" max="4343" width="14.42578125" style="54" customWidth="1"/>
    <col min="4344" max="4345" width="11" style="54" customWidth="1"/>
    <col min="4346" max="4346" width="15" style="54" customWidth="1"/>
    <col min="4347" max="4347" width="11" style="54" customWidth="1"/>
    <col min="4348" max="4348" width="12.7109375" style="54" customWidth="1"/>
    <col min="4349" max="4349" width="12.85546875" style="54" customWidth="1"/>
    <col min="4350" max="4350" width="13.42578125" style="54" customWidth="1"/>
    <col min="4351" max="4354" width="9.140625" style="54"/>
    <col min="4355" max="4355" width="15.28515625" style="54" customWidth="1"/>
    <col min="4356" max="4356" width="9.28515625" style="54" bestFit="1" customWidth="1"/>
    <col min="4357" max="4357" width="9.140625" style="54"/>
    <col min="4358" max="4358" width="12.7109375" style="54" customWidth="1"/>
    <col min="4359" max="4597" width="9.140625" style="54"/>
    <col min="4598" max="4598" width="15.42578125" style="54" customWidth="1"/>
    <col min="4599" max="4599" width="14.42578125" style="54" customWidth="1"/>
    <col min="4600" max="4601" width="11" style="54" customWidth="1"/>
    <col min="4602" max="4602" width="15" style="54" customWidth="1"/>
    <col min="4603" max="4603" width="11" style="54" customWidth="1"/>
    <col min="4604" max="4604" width="12.7109375" style="54" customWidth="1"/>
    <col min="4605" max="4605" width="12.85546875" style="54" customWidth="1"/>
    <col min="4606" max="4606" width="13.42578125" style="54" customWidth="1"/>
    <col min="4607" max="4610" width="9.140625" style="54"/>
    <col min="4611" max="4611" width="15.28515625" style="54" customWidth="1"/>
    <col min="4612" max="4612" width="9.28515625" style="54" bestFit="1" customWidth="1"/>
    <col min="4613" max="4613" width="9.140625" style="54"/>
    <col min="4614" max="4614" width="12.7109375" style="54" customWidth="1"/>
    <col min="4615" max="4853" width="9.140625" style="54"/>
    <col min="4854" max="4854" width="15.42578125" style="54" customWidth="1"/>
    <col min="4855" max="4855" width="14.42578125" style="54" customWidth="1"/>
    <col min="4856" max="4857" width="11" style="54" customWidth="1"/>
    <col min="4858" max="4858" width="15" style="54" customWidth="1"/>
    <col min="4859" max="4859" width="11" style="54" customWidth="1"/>
    <col min="4860" max="4860" width="12.7109375" style="54" customWidth="1"/>
    <col min="4861" max="4861" width="12.85546875" style="54" customWidth="1"/>
    <col min="4862" max="4862" width="13.42578125" style="54" customWidth="1"/>
    <col min="4863" max="4866" width="9.140625" style="54"/>
    <col min="4867" max="4867" width="15.28515625" style="54" customWidth="1"/>
    <col min="4868" max="4868" width="9.28515625" style="54" bestFit="1" customWidth="1"/>
    <col min="4869" max="4869" width="9.140625" style="54"/>
    <col min="4870" max="4870" width="12.7109375" style="54" customWidth="1"/>
    <col min="4871" max="5109" width="9.140625" style="54"/>
    <col min="5110" max="5110" width="15.42578125" style="54" customWidth="1"/>
    <col min="5111" max="5111" width="14.42578125" style="54" customWidth="1"/>
    <col min="5112" max="5113" width="11" style="54" customWidth="1"/>
    <col min="5114" max="5114" width="15" style="54" customWidth="1"/>
    <col min="5115" max="5115" width="11" style="54" customWidth="1"/>
    <col min="5116" max="5116" width="12.7109375" style="54" customWidth="1"/>
    <col min="5117" max="5117" width="12.85546875" style="54" customWidth="1"/>
    <col min="5118" max="5118" width="13.42578125" style="54" customWidth="1"/>
    <col min="5119" max="5122" width="9.140625" style="54"/>
    <col min="5123" max="5123" width="15.28515625" style="54" customWidth="1"/>
    <col min="5124" max="5124" width="9.28515625" style="54" bestFit="1" customWidth="1"/>
    <col min="5125" max="5125" width="9.140625" style="54"/>
    <col min="5126" max="5126" width="12.7109375" style="54" customWidth="1"/>
    <col min="5127" max="5365" width="9.140625" style="54"/>
    <col min="5366" max="5366" width="15.42578125" style="54" customWidth="1"/>
    <col min="5367" max="5367" width="14.42578125" style="54" customWidth="1"/>
    <col min="5368" max="5369" width="11" style="54" customWidth="1"/>
    <col min="5370" max="5370" width="15" style="54" customWidth="1"/>
    <col min="5371" max="5371" width="11" style="54" customWidth="1"/>
    <col min="5372" max="5372" width="12.7109375" style="54" customWidth="1"/>
    <col min="5373" max="5373" width="12.85546875" style="54" customWidth="1"/>
    <col min="5374" max="5374" width="13.42578125" style="54" customWidth="1"/>
    <col min="5375" max="5378" width="9.140625" style="54"/>
    <col min="5379" max="5379" width="15.28515625" style="54" customWidth="1"/>
    <col min="5380" max="5380" width="9.28515625" style="54" bestFit="1" customWidth="1"/>
    <col min="5381" max="5381" width="9.140625" style="54"/>
    <col min="5382" max="5382" width="12.7109375" style="54" customWidth="1"/>
    <col min="5383" max="5621" width="9.140625" style="54"/>
    <col min="5622" max="5622" width="15.42578125" style="54" customWidth="1"/>
    <col min="5623" max="5623" width="14.42578125" style="54" customWidth="1"/>
    <col min="5624" max="5625" width="11" style="54" customWidth="1"/>
    <col min="5626" max="5626" width="15" style="54" customWidth="1"/>
    <col min="5627" max="5627" width="11" style="54" customWidth="1"/>
    <col min="5628" max="5628" width="12.7109375" style="54" customWidth="1"/>
    <col min="5629" max="5629" width="12.85546875" style="54" customWidth="1"/>
    <col min="5630" max="5630" width="13.42578125" style="54" customWidth="1"/>
    <col min="5631" max="5634" width="9.140625" style="54"/>
    <col min="5635" max="5635" width="15.28515625" style="54" customWidth="1"/>
    <col min="5636" max="5636" width="9.28515625" style="54" bestFit="1" customWidth="1"/>
    <col min="5637" max="5637" width="9.140625" style="54"/>
    <col min="5638" max="5638" width="12.7109375" style="54" customWidth="1"/>
    <col min="5639" max="5877" width="9.140625" style="54"/>
    <col min="5878" max="5878" width="15.42578125" style="54" customWidth="1"/>
    <col min="5879" max="5879" width="14.42578125" style="54" customWidth="1"/>
    <col min="5880" max="5881" width="11" style="54" customWidth="1"/>
    <col min="5882" max="5882" width="15" style="54" customWidth="1"/>
    <col min="5883" max="5883" width="11" style="54" customWidth="1"/>
    <col min="5884" max="5884" width="12.7109375" style="54" customWidth="1"/>
    <col min="5885" max="5885" width="12.85546875" style="54" customWidth="1"/>
    <col min="5886" max="5886" width="13.42578125" style="54" customWidth="1"/>
    <col min="5887" max="5890" width="9.140625" style="54"/>
    <col min="5891" max="5891" width="15.28515625" style="54" customWidth="1"/>
    <col min="5892" max="5892" width="9.28515625" style="54" bestFit="1" customWidth="1"/>
    <col min="5893" max="5893" width="9.140625" style="54"/>
    <col min="5894" max="5894" width="12.7109375" style="54" customWidth="1"/>
    <col min="5895" max="6133" width="9.140625" style="54"/>
    <col min="6134" max="6134" width="15.42578125" style="54" customWidth="1"/>
    <col min="6135" max="6135" width="14.42578125" style="54" customWidth="1"/>
    <col min="6136" max="6137" width="11" style="54" customWidth="1"/>
    <col min="6138" max="6138" width="15" style="54" customWidth="1"/>
    <col min="6139" max="6139" width="11" style="54" customWidth="1"/>
    <col min="6140" max="6140" width="12.7109375" style="54" customWidth="1"/>
    <col min="6141" max="6141" width="12.85546875" style="54" customWidth="1"/>
    <col min="6142" max="6142" width="13.42578125" style="54" customWidth="1"/>
    <col min="6143" max="6146" width="9.140625" style="54"/>
    <col min="6147" max="6147" width="15.28515625" style="54" customWidth="1"/>
    <col min="6148" max="6148" width="9.28515625" style="54" bestFit="1" customWidth="1"/>
    <col min="6149" max="6149" width="9.140625" style="54"/>
    <col min="6150" max="6150" width="12.7109375" style="54" customWidth="1"/>
    <col min="6151" max="6389" width="9.140625" style="54"/>
    <col min="6390" max="6390" width="15.42578125" style="54" customWidth="1"/>
    <col min="6391" max="6391" width="14.42578125" style="54" customWidth="1"/>
    <col min="6392" max="6393" width="11" style="54" customWidth="1"/>
    <col min="6394" max="6394" width="15" style="54" customWidth="1"/>
    <col min="6395" max="6395" width="11" style="54" customWidth="1"/>
    <col min="6396" max="6396" width="12.7109375" style="54" customWidth="1"/>
    <col min="6397" max="6397" width="12.85546875" style="54" customWidth="1"/>
    <col min="6398" max="6398" width="13.42578125" style="54" customWidth="1"/>
    <col min="6399" max="6402" width="9.140625" style="54"/>
    <col min="6403" max="6403" width="15.28515625" style="54" customWidth="1"/>
    <col min="6404" max="6404" width="9.28515625" style="54" bestFit="1" customWidth="1"/>
    <col min="6405" max="6405" width="9.140625" style="54"/>
    <col min="6406" max="6406" width="12.7109375" style="54" customWidth="1"/>
    <col min="6407" max="6645" width="9.140625" style="54"/>
    <col min="6646" max="6646" width="15.42578125" style="54" customWidth="1"/>
    <col min="6647" max="6647" width="14.42578125" style="54" customWidth="1"/>
    <col min="6648" max="6649" width="11" style="54" customWidth="1"/>
    <col min="6650" max="6650" width="15" style="54" customWidth="1"/>
    <col min="6651" max="6651" width="11" style="54" customWidth="1"/>
    <col min="6652" max="6652" width="12.7109375" style="54" customWidth="1"/>
    <col min="6653" max="6653" width="12.85546875" style="54" customWidth="1"/>
    <col min="6654" max="6654" width="13.42578125" style="54" customWidth="1"/>
    <col min="6655" max="6658" width="9.140625" style="54"/>
    <col min="6659" max="6659" width="15.28515625" style="54" customWidth="1"/>
    <col min="6660" max="6660" width="9.28515625" style="54" bestFit="1" customWidth="1"/>
    <col min="6661" max="6661" width="9.140625" style="54"/>
    <col min="6662" max="6662" width="12.7109375" style="54" customWidth="1"/>
    <col min="6663" max="6901" width="9.140625" style="54"/>
    <col min="6902" max="6902" width="15.42578125" style="54" customWidth="1"/>
    <col min="6903" max="6903" width="14.42578125" style="54" customWidth="1"/>
    <col min="6904" max="6905" width="11" style="54" customWidth="1"/>
    <col min="6906" max="6906" width="15" style="54" customWidth="1"/>
    <col min="6907" max="6907" width="11" style="54" customWidth="1"/>
    <col min="6908" max="6908" width="12.7109375" style="54" customWidth="1"/>
    <col min="6909" max="6909" width="12.85546875" style="54" customWidth="1"/>
    <col min="6910" max="6910" width="13.42578125" style="54" customWidth="1"/>
    <col min="6911" max="6914" width="9.140625" style="54"/>
    <col min="6915" max="6915" width="15.28515625" style="54" customWidth="1"/>
    <col min="6916" max="6916" width="9.28515625" style="54" bestFit="1" customWidth="1"/>
    <col min="6917" max="6917" width="9.140625" style="54"/>
    <col min="6918" max="6918" width="12.7109375" style="54" customWidth="1"/>
    <col min="6919" max="7157" width="9.140625" style="54"/>
    <col min="7158" max="7158" width="15.42578125" style="54" customWidth="1"/>
    <col min="7159" max="7159" width="14.42578125" style="54" customWidth="1"/>
    <col min="7160" max="7161" width="11" style="54" customWidth="1"/>
    <col min="7162" max="7162" width="15" style="54" customWidth="1"/>
    <col min="7163" max="7163" width="11" style="54" customWidth="1"/>
    <col min="7164" max="7164" width="12.7109375" style="54" customWidth="1"/>
    <col min="7165" max="7165" width="12.85546875" style="54" customWidth="1"/>
    <col min="7166" max="7166" width="13.42578125" style="54" customWidth="1"/>
    <col min="7167" max="7170" width="9.140625" style="54"/>
    <col min="7171" max="7171" width="15.28515625" style="54" customWidth="1"/>
    <col min="7172" max="7172" width="9.28515625" style="54" bestFit="1" customWidth="1"/>
    <col min="7173" max="7173" width="9.140625" style="54"/>
    <col min="7174" max="7174" width="12.7109375" style="54" customWidth="1"/>
    <col min="7175" max="7413" width="9.140625" style="54"/>
    <col min="7414" max="7414" width="15.42578125" style="54" customWidth="1"/>
    <col min="7415" max="7415" width="14.42578125" style="54" customWidth="1"/>
    <col min="7416" max="7417" width="11" style="54" customWidth="1"/>
    <col min="7418" max="7418" width="15" style="54" customWidth="1"/>
    <col min="7419" max="7419" width="11" style="54" customWidth="1"/>
    <col min="7420" max="7420" width="12.7109375" style="54" customWidth="1"/>
    <col min="7421" max="7421" width="12.85546875" style="54" customWidth="1"/>
    <col min="7422" max="7422" width="13.42578125" style="54" customWidth="1"/>
    <col min="7423" max="7426" width="9.140625" style="54"/>
    <col min="7427" max="7427" width="15.28515625" style="54" customWidth="1"/>
    <col min="7428" max="7428" width="9.28515625" style="54" bestFit="1" customWidth="1"/>
    <col min="7429" max="7429" width="9.140625" style="54"/>
    <col min="7430" max="7430" width="12.7109375" style="54" customWidth="1"/>
    <col min="7431" max="7669" width="9.140625" style="54"/>
    <col min="7670" max="7670" width="15.42578125" style="54" customWidth="1"/>
    <col min="7671" max="7671" width="14.42578125" style="54" customWidth="1"/>
    <col min="7672" max="7673" width="11" style="54" customWidth="1"/>
    <col min="7674" max="7674" width="15" style="54" customWidth="1"/>
    <col min="7675" max="7675" width="11" style="54" customWidth="1"/>
    <col min="7676" max="7676" width="12.7109375" style="54" customWidth="1"/>
    <col min="7677" max="7677" width="12.85546875" style="54" customWidth="1"/>
    <col min="7678" max="7678" width="13.42578125" style="54" customWidth="1"/>
    <col min="7679" max="7682" width="9.140625" style="54"/>
    <col min="7683" max="7683" width="15.28515625" style="54" customWidth="1"/>
    <col min="7684" max="7684" width="9.28515625" style="54" bestFit="1" customWidth="1"/>
    <col min="7685" max="7685" width="9.140625" style="54"/>
    <col min="7686" max="7686" width="12.7109375" style="54" customWidth="1"/>
    <col min="7687" max="7925" width="9.140625" style="54"/>
    <col min="7926" max="7926" width="15.42578125" style="54" customWidth="1"/>
    <col min="7927" max="7927" width="14.42578125" style="54" customWidth="1"/>
    <col min="7928" max="7929" width="11" style="54" customWidth="1"/>
    <col min="7930" max="7930" width="15" style="54" customWidth="1"/>
    <col min="7931" max="7931" width="11" style="54" customWidth="1"/>
    <col min="7932" max="7932" width="12.7109375" style="54" customWidth="1"/>
    <col min="7933" max="7933" width="12.85546875" style="54" customWidth="1"/>
    <col min="7934" max="7934" width="13.42578125" style="54" customWidth="1"/>
    <col min="7935" max="7938" width="9.140625" style="54"/>
    <col min="7939" max="7939" width="15.28515625" style="54" customWidth="1"/>
    <col min="7940" max="7940" width="9.28515625" style="54" bestFit="1" customWidth="1"/>
    <col min="7941" max="7941" width="9.140625" style="54"/>
    <col min="7942" max="7942" width="12.7109375" style="54" customWidth="1"/>
    <col min="7943" max="8181" width="9.140625" style="54"/>
    <col min="8182" max="8182" width="15.42578125" style="54" customWidth="1"/>
    <col min="8183" max="8183" width="14.42578125" style="54" customWidth="1"/>
    <col min="8184" max="8185" width="11" style="54" customWidth="1"/>
    <col min="8186" max="8186" width="15" style="54" customWidth="1"/>
    <col min="8187" max="8187" width="11" style="54" customWidth="1"/>
    <col min="8188" max="8188" width="12.7109375" style="54" customWidth="1"/>
    <col min="8189" max="8189" width="12.85546875" style="54" customWidth="1"/>
    <col min="8190" max="8190" width="13.42578125" style="54" customWidth="1"/>
    <col min="8191" max="8194" width="9.140625" style="54"/>
    <col min="8195" max="8195" width="15.28515625" style="54" customWidth="1"/>
    <col min="8196" max="8196" width="9.28515625" style="54" bestFit="1" customWidth="1"/>
    <col min="8197" max="8197" width="9.140625" style="54"/>
    <col min="8198" max="8198" width="12.7109375" style="54" customWidth="1"/>
    <col min="8199" max="8437" width="9.140625" style="54"/>
    <col min="8438" max="8438" width="15.42578125" style="54" customWidth="1"/>
    <col min="8439" max="8439" width="14.42578125" style="54" customWidth="1"/>
    <col min="8440" max="8441" width="11" style="54" customWidth="1"/>
    <col min="8442" max="8442" width="15" style="54" customWidth="1"/>
    <col min="8443" max="8443" width="11" style="54" customWidth="1"/>
    <col min="8444" max="8444" width="12.7109375" style="54" customWidth="1"/>
    <col min="8445" max="8445" width="12.85546875" style="54" customWidth="1"/>
    <col min="8446" max="8446" width="13.42578125" style="54" customWidth="1"/>
    <col min="8447" max="8450" width="9.140625" style="54"/>
    <col min="8451" max="8451" width="15.28515625" style="54" customWidth="1"/>
    <col min="8452" max="8452" width="9.28515625" style="54" bestFit="1" customWidth="1"/>
    <col min="8453" max="8453" width="9.140625" style="54"/>
    <col min="8454" max="8454" width="12.7109375" style="54" customWidth="1"/>
    <col min="8455" max="8693" width="9.140625" style="54"/>
    <col min="8694" max="8694" width="15.42578125" style="54" customWidth="1"/>
    <col min="8695" max="8695" width="14.42578125" style="54" customWidth="1"/>
    <col min="8696" max="8697" width="11" style="54" customWidth="1"/>
    <col min="8698" max="8698" width="15" style="54" customWidth="1"/>
    <col min="8699" max="8699" width="11" style="54" customWidth="1"/>
    <col min="8700" max="8700" width="12.7109375" style="54" customWidth="1"/>
    <col min="8701" max="8701" width="12.85546875" style="54" customWidth="1"/>
    <col min="8702" max="8702" width="13.42578125" style="54" customWidth="1"/>
    <col min="8703" max="8706" width="9.140625" style="54"/>
    <col min="8707" max="8707" width="15.28515625" style="54" customWidth="1"/>
    <col min="8708" max="8708" width="9.28515625" style="54" bestFit="1" customWidth="1"/>
    <col min="8709" max="8709" width="9.140625" style="54"/>
    <col min="8710" max="8710" width="12.7109375" style="54" customWidth="1"/>
    <col min="8711" max="8949" width="9.140625" style="54"/>
    <col min="8950" max="8950" width="15.42578125" style="54" customWidth="1"/>
    <col min="8951" max="8951" width="14.42578125" style="54" customWidth="1"/>
    <col min="8952" max="8953" width="11" style="54" customWidth="1"/>
    <col min="8954" max="8954" width="15" style="54" customWidth="1"/>
    <col min="8955" max="8955" width="11" style="54" customWidth="1"/>
    <col min="8956" max="8956" width="12.7109375" style="54" customWidth="1"/>
    <col min="8957" max="8957" width="12.85546875" style="54" customWidth="1"/>
    <col min="8958" max="8958" width="13.42578125" style="54" customWidth="1"/>
    <col min="8959" max="8962" width="9.140625" style="54"/>
    <col min="8963" max="8963" width="15.28515625" style="54" customWidth="1"/>
    <col min="8964" max="8964" width="9.28515625" style="54" bestFit="1" customWidth="1"/>
    <col min="8965" max="8965" width="9.140625" style="54"/>
    <col min="8966" max="8966" width="12.7109375" style="54" customWidth="1"/>
    <col min="8967" max="9205" width="9.140625" style="54"/>
    <col min="9206" max="9206" width="15.42578125" style="54" customWidth="1"/>
    <col min="9207" max="9207" width="14.42578125" style="54" customWidth="1"/>
    <col min="9208" max="9209" width="11" style="54" customWidth="1"/>
    <col min="9210" max="9210" width="15" style="54" customWidth="1"/>
    <col min="9211" max="9211" width="11" style="54" customWidth="1"/>
    <col min="9212" max="9212" width="12.7109375" style="54" customWidth="1"/>
    <col min="9213" max="9213" width="12.85546875" style="54" customWidth="1"/>
    <col min="9214" max="9214" width="13.42578125" style="54" customWidth="1"/>
    <col min="9215" max="9218" width="9.140625" style="54"/>
    <col min="9219" max="9219" width="15.28515625" style="54" customWidth="1"/>
    <col min="9220" max="9220" width="9.28515625" style="54" bestFit="1" customWidth="1"/>
    <col min="9221" max="9221" width="9.140625" style="54"/>
    <col min="9222" max="9222" width="12.7109375" style="54" customWidth="1"/>
    <col min="9223" max="9461" width="9.140625" style="54"/>
    <col min="9462" max="9462" width="15.42578125" style="54" customWidth="1"/>
    <col min="9463" max="9463" width="14.42578125" style="54" customWidth="1"/>
    <col min="9464" max="9465" width="11" style="54" customWidth="1"/>
    <col min="9466" max="9466" width="15" style="54" customWidth="1"/>
    <col min="9467" max="9467" width="11" style="54" customWidth="1"/>
    <col min="9468" max="9468" width="12.7109375" style="54" customWidth="1"/>
    <col min="9469" max="9469" width="12.85546875" style="54" customWidth="1"/>
    <col min="9470" max="9470" width="13.42578125" style="54" customWidth="1"/>
    <col min="9471" max="9474" width="9.140625" style="54"/>
    <col min="9475" max="9475" width="15.28515625" style="54" customWidth="1"/>
    <col min="9476" max="9476" width="9.28515625" style="54" bestFit="1" customWidth="1"/>
    <col min="9477" max="9477" width="9.140625" style="54"/>
    <col min="9478" max="9478" width="12.7109375" style="54" customWidth="1"/>
    <col min="9479" max="9717" width="9.140625" style="54"/>
    <col min="9718" max="9718" width="15.42578125" style="54" customWidth="1"/>
    <col min="9719" max="9719" width="14.42578125" style="54" customWidth="1"/>
    <col min="9720" max="9721" width="11" style="54" customWidth="1"/>
    <col min="9722" max="9722" width="15" style="54" customWidth="1"/>
    <col min="9723" max="9723" width="11" style="54" customWidth="1"/>
    <col min="9724" max="9724" width="12.7109375" style="54" customWidth="1"/>
    <col min="9725" max="9725" width="12.85546875" style="54" customWidth="1"/>
    <col min="9726" max="9726" width="13.42578125" style="54" customWidth="1"/>
    <col min="9727" max="9730" width="9.140625" style="54"/>
    <col min="9731" max="9731" width="15.28515625" style="54" customWidth="1"/>
    <col min="9732" max="9732" width="9.28515625" style="54" bestFit="1" customWidth="1"/>
    <col min="9733" max="9733" width="9.140625" style="54"/>
    <col min="9734" max="9734" width="12.7109375" style="54" customWidth="1"/>
    <col min="9735" max="9973" width="9.140625" style="54"/>
    <col min="9974" max="9974" width="15.42578125" style="54" customWidth="1"/>
    <col min="9975" max="9975" width="14.42578125" style="54" customWidth="1"/>
    <col min="9976" max="9977" width="11" style="54" customWidth="1"/>
    <col min="9978" max="9978" width="15" style="54" customWidth="1"/>
    <col min="9979" max="9979" width="11" style="54" customWidth="1"/>
    <col min="9980" max="9980" width="12.7109375" style="54" customWidth="1"/>
    <col min="9981" max="9981" width="12.85546875" style="54" customWidth="1"/>
    <col min="9982" max="9982" width="13.42578125" style="54" customWidth="1"/>
    <col min="9983" max="9986" width="9.140625" style="54"/>
    <col min="9987" max="9987" width="15.28515625" style="54" customWidth="1"/>
    <col min="9988" max="9988" width="9.28515625" style="54" bestFit="1" customWidth="1"/>
    <col min="9989" max="9989" width="9.140625" style="54"/>
    <col min="9990" max="9990" width="12.7109375" style="54" customWidth="1"/>
    <col min="9991" max="10229" width="9.140625" style="54"/>
    <col min="10230" max="10230" width="15.42578125" style="54" customWidth="1"/>
    <col min="10231" max="10231" width="14.42578125" style="54" customWidth="1"/>
    <col min="10232" max="10233" width="11" style="54" customWidth="1"/>
    <col min="10234" max="10234" width="15" style="54" customWidth="1"/>
    <col min="10235" max="10235" width="11" style="54" customWidth="1"/>
    <col min="10236" max="10236" width="12.7109375" style="54" customWidth="1"/>
    <col min="10237" max="10237" width="12.85546875" style="54" customWidth="1"/>
    <col min="10238" max="10238" width="13.42578125" style="54" customWidth="1"/>
    <col min="10239" max="10242" width="9.140625" style="54"/>
    <col min="10243" max="10243" width="15.28515625" style="54" customWidth="1"/>
    <col min="10244" max="10244" width="9.28515625" style="54" bestFit="1" customWidth="1"/>
    <col min="10245" max="10245" width="9.140625" style="54"/>
    <col min="10246" max="10246" width="12.7109375" style="54" customWidth="1"/>
    <col min="10247" max="10485" width="9.140625" style="54"/>
    <col min="10486" max="10486" width="15.42578125" style="54" customWidth="1"/>
    <col min="10487" max="10487" width="14.42578125" style="54" customWidth="1"/>
    <col min="10488" max="10489" width="11" style="54" customWidth="1"/>
    <col min="10490" max="10490" width="15" style="54" customWidth="1"/>
    <col min="10491" max="10491" width="11" style="54" customWidth="1"/>
    <col min="10492" max="10492" width="12.7109375" style="54" customWidth="1"/>
    <col min="10493" max="10493" width="12.85546875" style="54" customWidth="1"/>
    <col min="10494" max="10494" width="13.42578125" style="54" customWidth="1"/>
    <col min="10495" max="10498" width="9.140625" style="54"/>
    <col min="10499" max="10499" width="15.28515625" style="54" customWidth="1"/>
    <col min="10500" max="10500" width="9.28515625" style="54" bestFit="1" customWidth="1"/>
    <col min="10501" max="10501" width="9.140625" style="54"/>
    <col min="10502" max="10502" width="12.7109375" style="54" customWidth="1"/>
    <col min="10503" max="10741" width="9.140625" style="54"/>
    <col min="10742" max="10742" width="15.42578125" style="54" customWidth="1"/>
    <col min="10743" max="10743" width="14.42578125" style="54" customWidth="1"/>
    <col min="10744" max="10745" width="11" style="54" customWidth="1"/>
    <col min="10746" max="10746" width="15" style="54" customWidth="1"/>
    <col min="10747" max="10747" width="11" style="54" customWidth="1"/>
    <col min="10748" max="10748" width="12.7109375" style="54" customWidth="1"/>
    <col min="10749" max="10749" width="12.85546875" style="54" customWidth="1"/>
    <col min="10750" max="10750" width="13.42578125" style="54" customWidth="1"/>
    <col min="10751" max="10754" width="9.140625" style="54"/>
    <col min="10755" max="10755" width="15.28515625" style="54" customWidth="1"/>
    <col min="10756" max="10756" width="9.28515625" style="54" bestFit="1" customWidth="1"/>
    <col min="10757" max="10757" width="9.140625" style="54"/>
    <col min="10758" max="10758" width="12.7109375" style="54" customWidth="1"/>
    <col min="10759" max="10997" width="9.140625" style="54"/>
    <col min="10998" max="10998" width="15.42578125" style="54" customWidth="1"/>
    <col min="10999" max="10999" width="14.42578125" style="54" customWidth="1"/>
    <col min="11000" max="11001" width="11" style="54" customWidth="1"/>
    <col min="11002" max="11002" width="15" style="54" customWidth="1"/>
    <col min="11003" max="11003" width="11" style="54" customWidth="1"/>
    <col min="11004" max="11004" width="12.7109375" style="54" customWidth="1"/>
    <col min="11005" max="11005" width="12.85546875" style="54" customWidth="1"/>
    <col min="11006" max="11006" width="13.42578125" style="54" customWidth="1"/>
    <col min="11007" max="11010" width="9.140625" style="54"/>
    <col min="11011" max="11011" width="15.28515625" style="54" customWidth="1"/>
    <col min="11012" max="11012" width="9.28515625" style="54" bestFit="1" customWidth="1"/>
    <col min="11013" max="11013" width="9.140625" style="54"/>
    <col min="11014" max="11014" width="12.7109375" style="54" customWidth="1"/>
    <col min="11015" max="11253" width="9.140625" style="54"/>
    <col min="11254" max="11254" width="15.42578125" style="54" customWidth="1"/>
    <col min="11255" max="11255" width="14.42578125" style="54" customWidth="1"/>
    <col min="11256" max="11257" width="11" style="54" customWidth="1"/>
    <col min="11258" max="11258" width="15" style="54" customWidth="1"/>
    <col min="11259" max="11259" width="11" style="54" customWidth="1"/>
    <col min="11260" max="11260" width="12.7109375" style="54" customWidth="1"/>
    <col min="11261" max="11261" width="12.85546875" style="54" customWidth="1"/>
    <col min="11262" max="11262" width="13.42578125" style="54" customWidth="1"/>
    <col min="11263" max="11266" width="9.140625" style="54"/>
    <col min="11267" max="11267" width="15.28515625" style="54" customWidth="1"/>
    <col min="11268" max="11268" width="9.28515625" style="54" bestFit="1" customWidth="1"/>
    <col min="11269" max="11269" width="9.140625" style="54"/>
    <col min="11270" max="11270" width="12.7109375" style="54" customWidth="1"/>
    <col min="11271" max="11509" width="9.140625" style="54"/>
    <col min="11510" max="11510" width="15.42578125" style="54" customWidth="1"/>
    <col min="11511" max="11511" width="14.42578125" style="54" customWidth="1"/>
    <col min="11512" max="11513" width="11" style="54" customWidth="1"/>
    <col min="11514" max="11514" width="15" style="54" customWidth="1"/>
    <col min="11515" max="11515" width="11" style="54" customWidth="1"/>
    <col min="11516" max="11516" width="12.7109375" style="54" customWidth="1"/>
    <col min="11517" max="11517" width="12.85546875" style="54" customWidth="1"/>
    <col min="11518" max="11518" width="13.42578125" style="54" customWidth="1"/>
    <col min="11519" max="11522" width="9.140625" style="54"/>
    <col min="11523" max="11523" width="15.28515625" style="54" customWidth="1"/>
    <col min="11524" max="11524" width="9.28515625" style="54" bestFit="1" customWidth="1"/>
    <col min="11525" max="11525" width="9.140625" style="54"/>
    <col min="11526" max="11526" width="12.7109375" style="54" customWidth="1"/>
    <col min="11527" max="11765" width="9.140625" style="54"/>
    <col min="11766" max="11766" width="15.42578125" style="54" customWidth="1"/>
    <col min="11767" max="11767" width="14.42578125" style="54" customWidth="1"/>
    <col min="11768" max="11769" width="11" style="54" customWidth="1"/>
    <col min="11770" max="11770" width="15" style="54" customWidth="1"/>
    <col min="11771" max="11771" width="11" style="54" customWidth="1"/>
    <col min="11772" max="11772" width="12.7109375" style="54" customWidth="1"/>
    <col min="11773" max="11773" width="12.85546875" style="54" customWidth="1"/>
    <col min="11774" max="11774" width="13.42578125" style="54" customWidth="1"/>
    <col min="11775" max="11778" width="9.140625" style="54"/>
    <col min="11779" max="11779" width="15.28515625" style="54" customWidth="1"/>
    <col min="11780" max="11780" width="9.28515625" style="54" bestFit="1" customWidth="1"/>
    <col min="11781" max="11781" width="9.140625" style="54"/>
    <col min="11782" max="11782" width="12.7109375" style="54" customWidth="1"/>
    <col min="11783" max="12021" width="9.140625" style="54"/>
    <col min="12022" max="12022" width="15.42578125" style="54" customWidth="1"/>
    <col min="12023" max="12023" width="14.42578125" style="54" customWidth="1"/>
    <col min="12024" max="12025" width="11" style="54" customWidth="1"/>
    <col min="12026" max="12026" width="15" style="54" customWidth="1"/>
    <col min="12027" max="12027" width="11" style="54" customWidth="1"/>
    <col min="12028" max="12028" width="12.7109375" style="54" customWidth="1"/>
    <col min="12029" max="12029" width="12.85546875" style="54" customWidth="1"/>
    <col min="12030" max="12030" width="13.42578125" style="54" customWidth="1"/>
    <col min="12031" max="12034" width="9.140625" style="54"/>
    <col min="12035" max="12035" width="15.28515625" style="54" customWidth="1"/>
    <col min="12036" max="12036" width="9.28515625" style="54" bestFit="1" customWidth="1"/>
    <col min="12037" max="12037" width="9.140625" style="54"/>
    <col min="12038" max="12038" width="12.7109375" style="54" customWidth="1"/>
    <col min="12039" max="12277" width="9.140625" style="54"/>
    <col min="12278" max="12278" width="15.42578125" style="54" customWidth="1"/>
    <col min="12279" max="12279" width="14.42578125" style="54" customWidth="1"/>
    <col min="12280" max="12281" width="11" style="54" customWidth="1"/>
    <col min="12282" max="12282" width="15" style="54" customWidth="1"/>
    <col min="12283" max="12283" width="11" style="54" customWidth="1"/>
    <col min="12284" max="12284" width="12.7109375" style="54" customWidth="1"/>
    <col min="12285" max="12285" width="12.85546875" style="54" customWidth="1"/>
    <col min="12286" max="12286" width="13.42578125" style="54" customWidth="1"/>
    <col min="12287" max="12290" width="9.140625" style="54"/>
    <col min="12291" max="12291" width="15.28515625" style="54" customWidth="1"/>
    <col min="12292" max="12292" width="9.28515625" style="54" bestFit="1" customWidth="1"/>
    <col min="12293" max="12293" width="9.140625" style="54"/>
    <col min="12294" max="12294" width="12.7109375" style="54" customWidth="1"/>
    <col min="12295" max="12533" width="9.140625" style="54"/>
    <col min="12534" max="12534" width="15.42578125" style="54" customWidth="1"/>
    <col min="12535" max="12535" width="14.42578125" style="54" customWidth="1"/>
    <col min="12536" max="12537" width="11" style="54" customWidth="1"/>
    <col min="12538" max="12538" width="15" style="54" customWidth="1"/>
    <col min="12539" max="12539" width="11" style="54" customWidth="1"/>
    <col min="12540" max="12540" width="12.7109375" style="54" customWidth="1"/>
    <col min="12541" max="12541" width="12.85546875" style="54" customWidth="1"/>
    <col min="12542" max="12542" width="13.42578125" style="54" customWidth="1"/>
    <col min="12543" max="12546" width="9.140625" style="54"/>
    <col min="12547" max="12547" width="15.28515625" style="54" customWidth="1"/>
    <col min="12548" max="12548" width="9.28515625" style="54" bestFit="1" customWidth="1"/>
    <col min="12549" max="12549" width="9.140625" style="54"/>
    <col min="12550" max="12550" width="12.7109375" style="54" customWidth="1"/>
    <col min="12551" max="12789" width="9.140625" style="54"/>
    <col min="12790" max="12790" width="15.42578125" style="54" customWidth="1"/>
    <col min="12791" max="12791" width="14.42578125" style="54" customWidth="1"/>
    <col min="12792" max="12793" width="11" style="54" customWidth="1"/>
    <col min="12794" max="12794" width="15" style="54" customWidth="1"/>
    <col min="12795" max="12795" width="11" style="54" customWidth="1"/>
    <col min="12796" max="12796" width="12.7109375" style="54" customWidth="1"/>
    <col min="12797" max="12797" width="12.85546875" style="54" customWidth="1"/>
    <col min="12798" max="12798" width="13.42578125" style="54" customWidth="1"/>
    <col min="12799" max="12802" width="9.140625" style="54"/>
    <col min="12803" max="12803" width="15.28515625" style="54" customWidth="1"/>
    <col min="12804" max="12804" width="9.28515625" style="54" bestFit="1" customWidth="1"/>
    <col min="12805" max="12805" width="9.140625" style="54"/>
    <col min="12806" max="12806" width="12.7109375" style="54" customWidth="1"/>
    <col min="12807" max="13045" width="9.140625" style="54"/>
    <col min="13046" max="13046" width="15.42578125" style="54" customWidth="1"/>
    <col min="13047" max="13047" width="14.42578125" style="54" customWidth="1"/>
    <col min="13048" max="13049" width="11" style="54" customWidth="1"/>
    <col min="13050" max="13050" width="15" style="54" customWidth="1"/>
    <col min="13051" max="13051" width="11" style="54" customWidth="1"/>
    <col min="13052" max="13052" width="12.7109375" style="54" customWidth="1"/>
    <col min="13053" max="13053" width="12.85546875" style="54" customWidth="1"/>
    <col min="13054" max="13054" width="13.42578125" style="54" customWidth="1"/>
    <col min="13055" max="13058" width="9.140625" style="54"/>
    <col min="13059" max="13059" width="15.28515625" style="54" customWidth="1"/>
    <col min="13060" max="13060" width="9.28515625" style="54" bestFit="1" customWidth="1"/>
    <col min="13061" max="13061" width="9.140625" style="54"/>
    <col min="13062" max="13062" width="12.7109375" style="54" customWidth="1"/>
    <col min="13063" max="13301" width="9.140625" style="54"/>
    <col min="13302" max="13302" width="15.42578125" style="54" customWidth="1"/>
    <col min="13303" max="13303" width="14.42578125" style="54" customWidth="1"/>
    <col min="13304" max="13305" width="11" style="54" customWidth="1"/>
    <col min="13306" max="13306" width="15" style="54" customWidth="1"/>
    <col min="13307" max="13307" width="11" style="54" customWidth="1"/>
    <col min="13308" max="13308" width="12.7109375" style="54" customWidth="1"/>
    <col min="13309" max="13309" width="12.85546875" style="54" customWidth="1"/>
    <col min="13310" max="13310" width="13.42578125" style="54" customWidth="1"/>
    <col min="13311" max="13314" width="9.140625" style="54"/>
    <col min="13315" max="13315" width="15.28515625" style="54" customWidth="1"/>
    <col min="13316" max="13316" width="9.28515625" style="54" bestFit="1" customWidth="1"/>
    <col min="13317" max="13317" width="9.140625" style="54"/>
    <col min="13318" max="13318" width="12.7109375" style="54" customWidth="1"/>
    <col min="13319" max="13557" width="9.140625" style="54"/>
    <col min="13558" max="13558" width="15.42578125" style="54" customWidth="1"/>
    <col min="13559" max="13559" width="14.42578125" style="54" customWidth="1"/>
    <col min="13560" max="13561" width="11" style="54" customWidth="1"/>
    <col min="13562" max="13562" width="15" style="54" customWidth="1"/>
    <col min="13563" max="13563" width="11" style="54" customWidth="1"/>
    <col min="13564" max="13564" width="12.7109375" style="54" customWidth="1"/>
    <col min="13565" max="13565" width="12.85546875" style="54" customWidth="1"/>
    <col min="13566" max="13566" width="13.42578125" style="54" customWidth="1"/>
    <col min="13567" max="13570" width="9.140625" style="54"/>
    <col min="13571" max="13571" width="15.28515625" style="54" customWidth="1"/>
    <col min="13572" max="13572" width="9.28515625" style="54" bestFit="1" customWidth="1"/>
    <col min="13573" max="13573" width="9.140625" style="54"/>
    <col min="13574" max="13574" width="12.7109375" style="54" customWidth="1"/>
    <col min="13575" max="13813" width="9.140625" style="54"/>
    <col min="13814" max="13814" width="15.42578125" style="54" customWidth="1"/>
    <col min="13815" max="13815" width="14.42578125" style="54" customWidth="1"/>
    <col min="13816" max="13817" width="11" style="54" customWidth="1"/>
    <col min="13818" max="13818" width="15" style="54" customWidth="1"/>
    <col min="13819" max="13819" width="11" style="54" customWidth="1"/>
    <col min="13820" max="13820" width="12.7109375" style="54" customWidth="1"/>
    <col min="13821" max="13821" width="12.85546875" style="54" customWidth="1"/>
    <col min="13822" max="13822" width="13.42578125" style="54" customWidth="1"/>
    <col min="13823" max="13826" width="9.140625" style="54"/>
    <col min="13827" max="13827" width="15.28515625" style="54" customWidth="1"/>
    <col min="13828" max="13828" width="9.28515625" style="54" bestFit="1" customWidth="1"/>
    <col min="13829" max="13829" width="9.140625" style="54"/>
    <col min="13830" max="13830" width="12.7109375" style="54" customWidth="1"/>
    <col min="13831" max="14069" width="9.140625" style="54"/>
    <col min="14070" max="14070" width="15.42578125" style="54" customWidth="1"/>
    <col min="14071" max="14071" width="14.42578125" style="54" customWidth="1"/>
    <col min="14072" max="14073" width="11" style="54" customWidth="1"/>
    <col min="14074" max="14074" width="15" style="54" customWidth="1"/>
    <col min="14075" max="14075" width="11" style="54" customWidth="1"/>
    <col min="14076" max="14076" width="12.7109375" style="54" customWidth="1"/>
    <col min="14077" max="14077" width="12.85546875" style="54" customWidth="1"/>
    <col min="14078" max="14078" width="13.42578125" style="54" customWidth="1"/>
    <col min="14079" max="14082" width="9.140625" style="54"/>
    <col min="14083" max="14083" width="15.28515625" style="54" customWidth="1"/>
    <col min="14084" max="14084" width="9.28515625" style="54" bestFit="1" customWidth="1"/>
    <col min="14085" max="14085" width="9.140625" style="54"/>
    <col min="14086" max="14086" width="12.7109375" style="54" customWidth="1"/>
    <col min="14087" max="14325" width="9.140625" style="54"/>
    <col min="14326" max="14326" width="15.42578125" style="54" customWidth="1"/>
    <col min="14327" max="14327" width="14.42578125" style="54" customWidth="1"/>
    <col min="14328" max="14329" width="11" style="54" customWidth="1"/>
    <col min="14330" max="14330" width="15" style="54" customWidth="1"/>
    <col min="14331" max="14331" width="11" style="54" customWidth="1"/>
    <col min="14332" max="14332" width="12.7109375" style="54" customWidth="1"/>
    <col min="14333" max="14333" width="12.85546875" style="54" customWidth="1"/>
    <col min="14334" max="14334" width="13.42578125" style="54" customWidth="1"/>
    <col min="14335" max="14338" width="9.140625" style="54"/>
    <col min="14339" max="14339" width="15.28515625" style="54" customWidth="1"/>
    <col min="14340" max="14340" width="9.28515625" style="54" bestFit="1" customWidth="1"/>
    <col min="14341" max="14341" width="9.140625" style="54"/>
    <col min="14342" max="14342" width="12.7109375" style="54" customWidth="1"/>
    <col min="14343" max="14581" width="9.140625" style="54"/>
    <col min="14582" max="14582" width="15.42578125" style="54" customWidth="1"/>
    <col min="14583" max="14583" width="14.42578125" style="54" customWidth="1"/>
    <col min="14584" max="14585" width="11" style="54" customWidth="1"/>
    <col min="14586" max="14586" width="15" style="54" customWidth="1"/>
    <col min="14587" max="14587" width="11" style="54" customWidth="1"/>
    <col min="14588" max="14588" width="12.7109375" style="54" customWidth="1"/>
    <col min="14589" max="14589" width="12.85546875" style="54" customWidth="1"/>
    <col min="14590" max="14590" width="13.42578125" style="54" customWidth="1"/>
    <col min="14591" max="14594" width="9.140625" style="54"/>
    <col min="14595" max="14595" width="15.28515625" style="54" customWidth="1"/>
    <col min="14596" max="14596" width="9.28515625" style="54" bestFit="1" customWidth="1"/>
    <col min="14597" max="14597" width="9.140625" style="54"/>
    <col min="14598" max="14598" width="12.7109375" style="54" customWidth="1"/>
    <col min="14599" max="14837" width="9.140625" style="54"/>
    <col min="14838" max="14838" width="15.42578125" style="54" customWidth="1"/>
    <col min="14839" max="14839" width="14.42578125" style="54" customWidth="1"/>
    <col min="14840" max="14841" width="11" style="54" customWidth="1"/>
    <col min="14842" max="14842" width="15" style="54" customWidth="1"/>
    <col min="14843" max="14843" width="11" style="54" customWidth="1"/>
    <col min="14844" max="14844" width="12.7109375" style="54" customWidth="1"/>
    <col min="14845" max="14845" width="12.85546875" style="54" customWidth="1"/>
    <col min="14846" max="14846" width="13.42578125" style="54" customWidth="1"/>
    <col min="14847" max="14850" width="9.140625" style="54"/>
    <col min="14851" max="14851" width="15.28515625" style="54" customWidth="1"/>
    <col min="14852" max="14852" width="9.28515625" style="54" bestFit="1" customWidth="1"/>
    <col min="14853" max="14853" width="9.140625" style="54"/>
    <col min="14854" max="14854" width="12.7109375" style="54" customWidth="1"/>
    <col min="14855" max="15093" width="9.140625" style="54"/>
    <col min="15094" max="15094" width="15.42578125" style="54" customWidth="1"/>
    <col min="15095" max="15095" width="14.42578125" style="54" customWidth="1"/>
    <col min="15096" max="15097" width="11" style="54" customWidth="1"/>
    <col min="15098" max="15098" width="15" style="54" customWidth="1"/>
    <col min="15099" max="15099" width="11" style="54" customWidth="1"/>
    <col min="15100" max="15100" width="12.7109375" style="54" customWidth="1"/>
    <col min="15101" max="15101" width="12.85546875" style="54" customWidth="1"/>
    <col min="15102" max="15102" width="13.42578125" style="54" customWidth="1"/>
    <col min="15103" max="15106" width="9.140625" style="54"/>
    <col min="15107" max="15107" width="15.28515625" style="54" customWidth="1"/>
    <col min="15108" max="15108" width="9.28515625" style="54" bestFit="1" customWidth="1"/>
    <col min="15109" max="15109" width="9.140625" style="54"/>
    <col min="15110" max="15110" width="12.7109375" style="54" customWidth="1"/>
    <col min="15111" max="15349" width="9.140625" style="54"/>
    <col min="15350" max="15350" width="15.42578125" style="54" customWidth="1"/>
    <col min="15351" max="15351" width="14.42578125" style="54" customWidth="1"/>
    <col min="15352" max="15353" width="11" style="54" customWidth="1"/>
    <col min="15354" max="15354" width="15" style="54" customWidth="1"/>
    <col min="15355" max="15355" width="11" style="54" customWidth="1"/>
    <col min="15356" max="15356" width="12.7109375" style="54" customWidth="1"/>
    <col min="15357" max="15357" width="12.85546875" style="54" customWidth="1"/>
    <col min="15358" max="15358" width="13.42578125" style="54" customWidth="1"/>
    <col min="15359" max="15362" width="9.140625" style="54"/>
    <col min="15363" max="15363" width="15.28515625" style="54" customWidth="1"/>
    <col min="15364" max="15364" width="9.28515625" style="54" bestFit="1" customWidth="1"/>
    <col min="15365" max="15365" width="9.140625" style="54"/>
    <col min="15366" max="15366" width="12.7109375" style="54" customWidth="1"/>
    <col min="15367" max="15605" width="9.140625" style="54"/>
    <col min="15606" max="15606" width="15.42578125" style="54" customWidth="1"/>
    <col min="15607" max="15607" width="14.42578125" style="54" customWidth="1"/>
    <col min="15608" max="15609" width="11" style="54" customWidth="1"/>
    <col min="15610" max="15610" width="15" style="54" customWidth="1"/>
    <col min="15611" max="15611" width="11" style="54" customWidth="1"/>
    <col min="15612" max="15612" width="12.7109375" style="54" customWidth="1"/>
    <col min="15613" max="15613" width="12.85546875" style="54" customWidth="1"/>
    <col min="15614" max="15614" width="13.42578125" style="54" customWidth="1"/>
    <col min="15615" max="15618" width="9.140625" style="54"/>
    <col min="15619" max="15619" width="15.28515625" style="54" customWidth="1"/>
    <col min="15620" max="15620" width="9.28515625" style="54" bestFit="1" customWidth="1"/>
    <col min="15621" max="15621" width="9.140625" style="54"/>
    <col min="15622" max="15622" width="12.7109375" style="54" customWidth="1"/>
    <col min="15623" max="15861" width="9.140625" style="54"/>
    <col min="15862" max="15862" width="15.42578125" style="54" customWidth="1"/>
    <col min="15863" max="15863" width="14.42578125" style="54" customWidth="1"/>
    <col min="15864" max="15865" width="11" style="54" customWidth="1"/>
    <col min="15866" max="15866" width="15" style="54" customWidth="1"/>
    <col min="15867" max="15867" width="11" style="54" customWidth="1"/>
    <col min="15868" max="15868" width="12.7109375" style="54" customWidth="1"/>
    <col min="15869" max="15869" width="12.85546875" style="54" customWidth="1"/>
    <col min="15870" max="15870" width="13.42578125" style="54" customWidth="1"/>
    <col min="15871" max="15874" width="9.140625" style="54"/>
    <col min="15875" max="15875" width="15.28515625" style="54" customWidth="1"/>
    <col min="15876" max="15876" width="9.28515625" style="54" bestFit="1" customWidth="1"/>
    <col min="15877" max="15877" width="9.140625" style="54"/>
    <col min="15878" max="15878" width="12.7109375" style="54" customWidth="1"/>
    <col min="15879" max="16117" width="9.140625" style="54"/>
    <col min="16118" max="16118" width="15.42578125" style="54" customWidth="1"/>
    <col min="16119" max="16119" width="14.42578125" style="54" customWidth="1"/>
    <col min="16120" max="16121" width="11" style="54" customWidth="1"/>
    <col min="16122" max="16122" width="15" style="54" customWidth="1"/>
    <col min="16123" max="16123" width="11" style="54" customWidth="1"/>
    <col min="16124" max="16124" width="12.7109375" style="54" customWidth="1"/>
    <col min="16125" max="16125" width="12.85546875" style="54" customWidth="1"/>
    <col min="16126" max="16126" width="13.42578125" style="54" customWidth="1"/>
    <col min="16127" max="16130" width="9.140625" style="54"/>
    <col min="16131" max="16131" width="15.28515625" style="54" customWidth="1"/>
    <col min="16132" max="16132" width="9.28515625" style="54" bestFit="1" customWidth="1"/>
    <col min="16133" max="16133" width="9.140625" style="54"/>
    <col min="16134" max="16134" width="12.7109375" style="54" customWidth="1"/>
    <col min="16135" max="16384" width="9.140625" style="54"/>
  </cols>
  <sheetData>
    <row r="1" spans="1:16" ht="15.75">
      <c r="D1" s="55" t="s">
        <v>74</v>
      </c>
      <c r="E1" s="56"/>
      <c r="F1" s="56"/>
      <c r="G1" s="56"/>
      <c r="H1" s="56"/>
      <c r="I1" s="56"/>
      <c r="J1" s="56"/>
    </row>
    <row r="2" spans="1:16">
      <c r="B2" s="57" t="s">
        <v>170</v>
      </c>
      <c r="C2" s="58">
        <f>COUNT(B13:B73)</f>
        <v>16</v>
      </c>
      <c r="D2" s="59" t="s">
        <v>76</v>
      </c>
      <c r="E2" s="59" t="s">
        <v>171</v>
      </c>
      <c r="F2" s="59" t="s">
        <v>172</v>
      </c>
      <c r="G2" s="59" t="s">
        <v>173</v>
      </c>
      <c r="H2" s="59" t="s">
        <v>80</v>
      </c>
      <c r="I2" s="59" t="s">
        <v>81</v>
      </c>
      <c r="J2" s="59" t="s">
        <v>174</v>
      </c>
      <c r="K2" s="59" t="s">
        <v>83</v>
      </c>
      <c r="L2" s="60" t="s">
        <v>175</v>
      </c>
    </row>
    <row r="3" spans="1:16">
      <c r="B3" s="57" t="s">
        <v>176</v>
      </c>
      <c r="C3" s="58">
        <f>COUNT(B13:H13)</f>
        <v>3</v>
      </c>
      <c r="D3" s="61" t="s">
        <v>177</v>
      </c>
      <c r="E3" s="62">
        <f>C3-1</f>
        <v>2</v>
      </c>
      <c r="F3" s="62">
        <f>(SUMSQ(B74:H74)/C2)-C6</f>
        <v>0.36143279166628872</v>
      </c>
      <c r="G3" s="62">
        <f>F3/E3</f>
        <v>0.18071639583314436</v>
      </c>
      <c r="H3" s="62">
        <f>G3/G5</f>
        <v>0.39030780070934323</v>
      </c>
      <c r="I3" s="63">
        <f>FINV(0.05,E3,E$5)</f>
        <v>3.3158295010646679</v>
      </c>
      <c r="J3" s="64" t="str">
        <f>IF(H3&gt;K3,"**",IF(H3&gt;I3,"*","NS"))</f>
        <v>NS</v>
      </c>
      <c r="K3" s="63">
        <f>FINV(0.01,E3,E$5)</f>
        <v>5.3903458632348258</v>
      </c>
      <c r="L3" s="54">
        <f>FDIST(H3,E3,E$5)</f>
        <v>0.68023551245406533</v>
      </c>
    </row>
    <row r="4" spans="1:16">
      <c r="B4" s="57" t="s">
        <v>178</v>
      </c>
      <c r="C4" s="65">
        <f>I74</f>
        <v>196.42100000000002</v>
      </c>
      <c r="D4" s="61" t="s">
        <v>179</v>
      </c>
      <c r="E4" s="62">
        <f>C2-1</f>
        <v>15</v>
      </c>
      <c r="F4" s="62">
        <f>(SUMSQ(I13:I73)/C3)-C6</f>
        <v>90.748405145832862</v>
      </c>
      <c r="G4" s="62">
        <f>F4/E4</f>
        <v>6.0498936763888578</v>
      </c>
      <c r="H4" s="62">
        <f>G4/G5</f>
        <v>13.066444162249164</v>
      </c>
      <c r="I4" s="63">
        <f>FINV(0.05,E4,E$5)</f>
        <v>2.0148036912809903</v>
      </c>
      <c r="J4" s="64" t="str">
        <f>IF(H4&gt;K4,"**",IF(H4&gt;I4,"*","NS"))</f>
        <v>**</v>
      </c>
      <c r="K4" s="63">
        <f>FINV(0.01,E4,E$5)</f>
        <v>2.700180341765182</v>
      </c>
      <c r="L4" s="66">
        <f>FDIST(H4,E4,E$5)</f>
        <v>2.8787421529277952E-9</v>
      </c>
    </row>
    <row r="5" spans="1:16">
      <c r="B5" s="57" t="s">
        <v>97</v>
      </c>
      <c r="C5" s="65">
        <f>I74/(C2*C3)</f>
        <v>4.0921041666666671</v>
      </c>
      <c r="D5" s="61" t="s">
        <v>180</v>
      </c>
      <c r="E5" s="62">
        <f>E4*E3</f>
        <v>30</v>
      </c>
      <c r="F5" s="62">
        <f>F6-F4-F3</f>
        <v>13.890298541667221</v>
      </c>
      <c r="G5" s="63">
        <f>F5/E5</f>
        <v>0.46300995138890738</v>
      </c>
      <c r="H5" s="62"/>
      <c r="I5" s="62"/>
      <c r="J5" s="64"/>
    </row>
    <row r="6" spans="1:16">
      <c r="B6" s="57" t="s">
        <v>181</v>
      </c>
      <c r="C6" s="65">
        <f>POWER(I74,2)/(C2*C3)</f>
        <v>803.77519252083357</v>
      </c>
      <c r="D6" s="59" t="s">
        <v>91</v>
      </c>
      <c r="E6" s="67">
        <f>C2*C3-1</f>
        <v>47</v>
      </c>
      <c r="F6" s="67">
        <f>SUMSQ(B13:H73)-C6</f>
        <v>105.00013647916637</v>
      </c>
      <c r="G6" s="67"/>
      <c r="H6" s="67"/>
      <c r="I6" s="67"/>
      <c r="J6" s="64"/>
    </row>
    <row r="7" spans="1:16" s="68" customFormat="1">
      <c r="C7" s="69"/>
      <c r="D7" s="70" t="s">
        <v>92</v>
      </c>
      <c r="E7" s="71"/>
      <c r="F7" s="71">
        <f>SQRT(G5)</f>
        <v>0.68044834586389247</v>
      </c>
      <c r="G7" s="72"/>
      <c r="H7" s="72"/>
      <c r="I7" s="72"/>
    </row>
    <row r="8" spans="1:16">
      <c r="D8" s="109" t="s">
        <v>93</v>
      </c>
      <c r="E8" s="109"/>
      <c r="F8" s="73">
        <f>SQRT((G5)/C3)</f>
        <v>0.39285703565415386</v>
      </c>
      <c r="I8" s="74"/>
    </row>
    <row r="9" spans="1:16">
      <c r="D9" s="109" t="s">
        <v>94</v>
      </c>
      <c r="E9" s="109"/>
      <c r="F9" s="73">
        <f>TINV(0.05,E5)*F8*SQRT(2)</f>
        <v>1.1346533816435276</v>
      </c>
      <c r="G9" s="54" t="s">
        <v>95</v>
      </c>
      <c r="H9" s="73">
        <f>TINV(0.01,E5)*F8*SQRT(2)</f>
        <v>1.527852890899595</v>
      </c>
    </row>
    <row r="10" spans="1:16">
      <c r="D10" s="109" t="s">
        <v>96</v>
      </c>
      <c r="E10" s="109"/>
      <c r="F10" s="73">
        <f>SQRT(G5)/C5*100</f>
        <v>16.628324161605345</v>
      </c>
    </row>
    <row r="11" spans="1:16">
      <c r="D11" s="64"/>
      <c r="E11" s="75"/>
      <c r="O11" s="76" t="s">
        <v>97</v>
      </c>
      <c r="P11" s="77">
        <f>C5</f>
        <v>4.0921041666666671</v>
      </c>
    </row>
    <row r="12" spans="1:16">
      <c r="A12" s="78" t="s">
        <v>179</v>
      </c>
      <c r="B12" s="78" t="s">
        <v>182</v>
      </c>
      <c r="C12" s="78" t="s">
        <v>183</v>
      </c>
      <c r="D12" s="78" t="s">
        <v>184</v>
      </c>
      <c r="E12" s="78">
        <v>4</v>
      </c>
      <c r="F12" s="78">
        <v>5</v>
      </c>
      <c r="G12" s="78">
        <v>6</v>
      </c>
      <c r="H12" s="78">
        <v>8</v>
      </c>
      <c r="I12" s="78" t="s">
        <v>185</v>
      </c>
      <c r="J12" s="78" t="s">
        <v>97</v>
      </c>
      <c r="K12" s="78" t="s">
        <v>186</v>
      </c>
      <c r="O12" s="79" t="s">
        <v>92</v>
      </c>
      <c r="P12" s="80">
        <f>SQRT(G5)</f>
        <v>0.68044834586389247</v>
      </c>
    </row>
    <row r="13" spans="1:16" ht="15">
      <c r="A13" s="37" t="s">
        <v>12</v>
      </c>
      <c r="B13" s="49">
        <v>4.3079999999999998</v>
      </c>
      <c r="C13" s="49">
        <v>5.1040000000000001</v>
      </c>
      <c r="D13" s="49">
        <v>3.9780000000000002</v>
      </c>
      <c r="E13" s="85"/>
      <c r="F13" s="85"/>
      <c r="G13" s="85"/>
      <c r="H13" s="85"/>
      <c r="I13" s="86">
        <f t="shared" ref="I13:I28" si="0">SUM(B13:H13)</f>
        <v>13.389999999999999</v>
      </c>
      <c r="J13" s="87">
        <f t="shared" ref="J13:J73" si="1">AVERAGE(B13:H13)</f>
        <v>4.4633333333333329</v>
      </c>
      <c r="K13" s="67">
        <f t="shared" ref="K13:K73" si="2">STDEV(B13:D13)/SQRT(C$3)</f>
        <v>0.33419821131245664</v>
      </c>
      <c r="O13" s="79" t="s">
        <v>99</v>
      </c>
      <c r="P13" s="80">
        <f>F7/C5*100</f>
        <v>16.628324161605345</v>
      </c>
    </row>
    <row r="14" spans="1:16" ht="15">
      <c r="A14" s="37" t="s">
        <v>13</v>
      </c>
      <c r="B14" s="49">
        <v>5.24</v>
      </c>
      <c r="C14" s="47">
        <v>4.0199999999999996</v>
      </c>
      <c r="D14" s="49">
        <v>4.6840000000000002</v>
      </c>
      <c r="E14" s="85"/>
      <c r="F14" s="85"/>
      <c r="G14" s="85"/>
      <c r="H14" s="85"/>
      <c r="I14" s="86">
        <f t="shared" si="0"/>
        <v>13.943999999999999</v>
      </c>
      <c r="J14" s="87">
        <f t="shared" si="1"/>
        <v>4.6479999999999997</v>
      </c>
      <c r="K14" s="67">
        <f t="shared" si="2"/>
        <v>0.35264335146623127</v>
      </c>
      <c r="O14" s="79" t="s">
        <v>100</v>
      </c>
      <c r="P14" s="80">
        <f>F7/SQRT(C3)</f>
        <v>0.39285703565415392</v>
      </c>
    </row>
    <row r="15" spans="1:16" ht="15">
      <c r="A15" s="37" t="s">
        <v>14</v>
      </c>
      <c r="B15" s="49">
        <v>5.298</v>
      </c>
      <c r="C15" s="49">
        <v>8.2479999999999993</v>
      </c>
      <c r="D15" s="47">
        <v>6.7779999999999996</v>
      </c>
      <c r="E15" s="85"/>
      <c r="F15" s="85"/>
      <c r="G15" s="85"/>
      <c r="H15" s="85"/>
      <c r="I15" s="86">
        <f t="shared" si="0"/>
        <v>20.323999999999998</v>
      </c>
      <c r="J15" s="87">
        <f t="shared" si="1"/>
        <v>6.7746666666666657</v>
      </c>
      <c r="K15" s="67">
        <f t="shared" si="2"/>
        <v>0.85159327798609807</v>
      </c>
      <c r="O15" s="79" t="s">
        <v>101</v>
      </c>
      <c r="P15" s="80">
        <f>F8*SQRT(2)</f>
        <v>0.55558374789579501</v>
      </c>
    </row>
    <row r="16" spans="1:16" ht="15">
      <c r="A16" s="37" t="s">
        <v>15</v>
      </c>
      <c r="B16" s="49">
        <v>4.3120000000000003</v>
      </c>
      <c r="C16" s="49">
        <v>4.3620000000000001</v>
      </c>
      <c r="D16" s="49">
        <v>3.5739999999999998</v>
      </c>
      <c r="E16" s="85"/>
      <c r="F16" s="85"/>
      <c r="G16" s="85"/>
      <c r="H16" s="85"/>
      <c r="I16" s="86">
        <f t="shared" si="0"/>
        <v>12.247999999999999</v>
      </c>
      <c r="J16" s="87">
        <f t="shared" si="1"/>
        <v>4.0826666666666664</v>
      </c>
      <c r="K16" s="67">
        <f t="shared" si="2"/>
        <v>0.25474257158508001</v>
      </c>
      <c r="O16" s="79" t="s">
        <v>102</v>
      </c>
      <c r="P16" s="80">
        <f>TINV(0.05,E5)*F8*SQRT(2)</f>
        <v>1.1346533816435276</v>
      </c>
    </row>
    <row r="17" spans="1:16" ht="15">
      <c r="A17" s="37" t="s">
        <v>16</v>
      </c>
      <c r="B17" s="49">
        <v>6.34</v>
      </c>
      <c r="C17" s="49">
        <v>6.3239999999999998</v>
      </c>
      <c r="D17" s="49">
        <v>5.37</v>
      </c>
      <c r="E17" s="85"/>
      <c r="F17" s="85"/>
      <c r="G17" s="85"/>
      <c r="H17" s="85"/>
      <c r="I17" s="86">
        <f t="shared" si="0"/>
        <v>18.033999999999999</v>
      </c>
      <c r="J17" s="87">
        <f t="shared" si="1"/>
        <v>6.011333333333333</v>
      </c>
      <c r="K17" s="67">
        <f t="shared" si="2"/>
        <v>0.32069992897480493</v>
      </c>
      <c r="O17" s="79" t="s">
        <v>103</v>
      </c>
      <c r="P17" s="80">
        <f>TINV(0.01,E5)*F8*SQRT(2)</f>
        <v>1.527852890899595</v>
      </c>
    </row>
    <row r="18" spans="1:16" ht="15">
      <c r="A18" s="37" t="s">
        <v>17</v>
      </c>
      <c r="B18" s="47">
        <v>6.4539999999999997</v>
      </c>
      <c r="C18" s="49">
        <v>5.1779999999999999</v>
      </c>
      <c r="D18" s="49">
        <v>6.8220000000000001</v>
      </c>
      <c r="E18" s="85"/>
      <c r="F18" s="85"/>
      <c r="G18" s="85"/>
      <c r="H18" s="85"/>
      <c r="I18" s="86">
        <f t="shared" si="0"/>
        <v>18.454000000000001</v>
      </c>
      <c r="J18" s="87">
        <f t="shared" si="1"/>
        <v>6.1513333333333335</v>
      </c>
      <c r="K18" s="67">
        <f t="shared" si="2"/>
        <v>0.49812626690205458</v>
      </c>
      <c r="O18" s="79" t="s">
        <v>104</v>
      </c>
      <c r="P18" s="80">
        <f>(G4-G5)/C3</f>
        <v>1.8622945749999833</v>
      </c>
    </row>
    <row r="19" spans="1:16" ht="15">
      <c r="A19" s="37" t="s">
        <v>18</v>
      </c>
      <c r="B19" s="49">
        <v>5.7359999999999998</v>
      </c>
      <c r="C19" s="49">
        <v>5.4279999999999999</v>
      </c>
      <c r="D19" s="49">
        <v>4.7640000000000002</v>
      </c>
      <c r="E19" s="85"/>
      <c r="F19" s="85"/>
      <c r="G19" s="85"/>
      <c r="H19" s="85"/>
      <c r="I19" s="86">
        <f t="shared" si="0"/>
        <v>15.928000000000001</v>
      </c>
      <c r="J19" s="87">
        <f t="shared" si="1"/>
        <v>5.3093333333333339</v>
      </c>
      <c r="K19" s="67">
        <f t="shared" si="2"/>
        <v>0.28679686965593365</v>
      </c>
      <c r="O19" s="79" t="s">
        <v>105</v>
      </c>
      <c r="P19" s="80">
        <f>P18+G5</f>
        <v>2.3253045263888907</v>
      </c>
    </row>
    <row r="20" spans="1:16" ht="15">
      <c r="A20" s="37" t="s">
        <v>19</v>
      </c>
      <c r="B20" s="49">
        <v>2.8759999999999999</v>
      </c>
      <c r="C20" s="49">
        <v>2.6560000000000001</v>
      </c>
      <c r="D20" s="47">
        <v>3.1539999999999999</v>
      </c>
      <c r="E20" s="85"/>
      <c r="F20" s="85"/>
      <c r="G20" s="85"/>
      <c r="H20" s="85"/>
      <c r="I20" s="86">
        <f t="shared" si="0"/>
        <v>8.6859999999999999</v>
      </c>
      <c r="J20" s="87">
        <f t="shared" si="1"/>
        <v>2.8953333333333333</v>
      </c>
      <c r="K20" s="67">
        <f t="shared" si="2"/>
        <v>0.14408485154395972</v>
      </c>
      <c r="O20" s="79" t="s">
        <v>106</v>
      </c>
      <c r="P20" s="80">
        <f>SQRT(P18)</f>
        <v>1.3646591424234784</v>
      </c>
    </row>
    <row r="21" spans="1:16" ht="15">
      <c r="A21" s="37" t="s">
        <v>20</v>
      </c>
      <c r="B21" s="49">
        <v>4.1959999999999997</v>
      </c>
      <c r="C21" s="49">
        <v>3.2719999999999998</v>
      </c>
      <c r="D21" s="49">
        <v>3.8879999999999999</v>
      </c>
      <c r="E21" s="85"/>
      <c r="F21" s="85"/>
      <c r="G21" s="85"/>
      <c r="H21" s="85"/>
      <c r="I21" s="86">
        <f t="shared" si="0"/>
        <v>11.356</v>
      </c>
      <c r="J21" s="87">
        <f t="shared" si="1"/>
        <v>3.7853333333333334</v>
      </c>
      <c r="K21" s="67">
        <f t="shared" si="2"/>
        <v>0.27163046793596413</v>
      </c>
      <c r="O21" s="79" t="s">
        <v>107</v>
      </c>
      <c r="P21" s="80">
        <f>SQRT(P19)</f>
        <v>1.524894923064829</v>
      </c>
    </row>
    <row r="22" spans="1:16" ht="15">
      <c r="A22" s="37" t="s">
        <v>21</v>
      </c>
      <c r="B22" s="47">
        <v>3.2050000000000001</v>
      </c>
      <c r="C22" s="49">
        <v>3.0579999999999998</v>
      </c>
      <c r="D22" s="49">
        <v>3.3460000000000001</v>
      </c>
      <c r="E22" s="85"/>
      <c r="F22" s="85"/>
      <c r="G22" s="85"/>
      <c r="H22" s="85"/>
      <c r="I22" s="86">
        <f t="shared" si="0"/>
        <v>9.609</v>
      </c>
      <c r="J22" s="87">
        <f t="shared" si="1"/>
        <v>3.2029999999999998</v>
      </c>
      <c r="K22" s="67">
        <f t="shared" si="2"/>
        <v>8.3144452611104744E-2</v>
      </c>
      <c r="O22" s="79" t="s">
        <v>108</v>
      </c>
      <c r="P22" s="80">
        <f>G5</f>
        <v>0.46300995138890738</v>
      </c>
    </row>
    <row r="23" spans="1:16" ht="15">
      <c r="A23" s="37" t="s">
        <v>22</v>
      </c>
      <c r="B23" s="49">
        <v>1.99</v>
      </c>
      <c r="C23" s="49">
        <v>1.61</v>
      </c>
      <c r="D23" s="47">
        <v>2.496</v>
      </c>
      <c r="E23" s="85"/>
      <c r="F23" s="85"/>
      <c r="G23" s="85"/>
      <c r="H23" s="85"/>
      <c r="I23" s="86">
        <f t="shared" si="0"/>
        <v>6.0960000000000001</v>
      </c>
      <c r="J23" s="87">
        <f t="shared" si="1"/>
        <v>2.032</v>
      </c>
      <c r="K23" s="67">
        <f t="shared" si="2"/>
        <v>0.2566268367364048</v>
      </c>
      <c r="O23" s="79" t="s">
        <v>109</v>
      </c>
      <c r="P23" s="80">
        <f>SQRT(P22)</f>
        <v>0.68044834586389247</v>
      </c>
    </row>
    <row r="24" spans="1:16" ht="15">
      <c r="A24" s="37" t="s">
        <v>23</v>
      </c>
      <c r="B24" s="49">
        <v>3.1819999999999999</v>
      </c>
      <c r="C24" s="49">
        <v>4.9039999999999999</v>
      </c>
      <c r="D24" s="47">
        <v>3.9079999999999999</v>
      </c>
      <c r="E24" s="85"/>
      <c r="F24" s="85"/>
      <c r="G24" s="85"/>
      <c r="H24" s="85"/>
      <c r="I24" s="86">
        <f t="shared" si="0"/>
        <v>11.994</v>
      </c>
      <c r="J24" s="87">
        <f t="shared" si="1"/>
        <v>3.9979999999999998</v>
      </c>
      <c r="K24" s="67">
        <f t="shared" si="2"/>
        <v>0.49913124526521147</v>
      </c>
      <c r="O24" s="79" t="s">
        <v>110</v>
      </c>
      <c r="P24" s="80">
        <f>P20/C5*100</f>
        <v>33.348592480603884</v>
      </c>
    </row>
    <row r="25" spans="1:16" ht="15">
      <c r="A25" s="37" t="s">
        <v>24</v>
      </c>
      <c r="B25" s="49">
        <v>2.2999999999999998</v>
      </c>
      <c r="C25" s="49">
        <v>3.6840000000000002</v>
      </c>
      <c r="D25" s="47">
        <v>2.7519999999999998</v>
      </c>
      <c r="E25" s="85"/>
      <c r="F25" s="85"/>
      <c r="G25" s="85"/>
      <c r="H25" s="85"/>
      <c r="I25" s="86">
        <f t="shared" si="0"/>
        <v>8.7360000000000007</v>
      </c>
      <c r="J25" s="87">
        <f t="shared" si="1"/>
        <v>2.9120000000000004</v>
      </c>
      <c r="K25" s="67">
        <f t="shared" si="2"/>
        <v>0.40745715521184872</v>
      </c>
      <c r="O25" s="79" t="s">
        <v>111</v>
      </c>
      <c r="P25" s="80">
        <f>P21/C5*100</f>
        <v>37.264323217533658</v>
      </c>
    </row>
    <row r="26" spans="1:16" ht="15">
      <c r="A26" s="37" t="s">
        <v>25</v>
      </c>
      <c r="B26" s="47">
        <v>2.9319999999999999</v>
      </c>
      <c r="C26" s="49">
        <v>3.302</v>
      </c>
      <c r="D26" s="49">
        <v>4.66</v>
      </c>
      <c r="E26" s="85"/>
      <c r="F26" s="85"/>
      <c r="G26" s="85"/>
      <c r="H26" s="85"/>
      <c r="I26" s="86">
        <f t="shared" si="0"/>
        <v>10.894</v>
      </c>
      <c r="J26" s="87">
        <f t="shared" si="1"/>
        <v>3.6313333333333335</v>
      </c>
      <c r="K26" s="67">
        <f t="shared" si="2"/>
        <v>0.52530668291114657</v>
      </c>
      <c r="O26" s="79" t="s">
        <v>112</v>
      </c>
      <c r="P26" s="80">
        <f>P23/C5*100</f>
        <v>16.628324161605345</v>
      </c>
    </row>
    <row r="27" spans="1:16" ht="15">
      <c r="A27" s="37" t="s">
        <v>26</v>
      </c>
      <c r="B27" s="47">
        <v>1.72</v>
      </c>
      <c r="C27" s="49">
        <v>1.6519999999999999</v>
      </c>
      <c r="D27" s="49">
        <v>2.2879999999999998</v>
      </c>
      <c r="E27" s="85"/>
      <c r="F27" s="85"/>
      <c r="G27" s="85"/>
      <c r="H27" s="85"/>
      <c r="I27" s="86">
        <f t="shared" si="0"/>
        <v>5.66</v>
      </c>
      <c r="J27" s="87">
        <f t="shared" si="1"/>
        <v>1.8866666666666667</v>
      </c>
      <c r="K27" s="67">
        <f t="shared" si="2"/>
        <v>0.20162451350082386</v>
      </c>
      <c r="O27" s="79" t="s">
        <v>113</v>
      </c>
      <c r="P27" s="80">
        <f>P18/P19*100</f>
        <v>80.088201517934337</v>
      </c>
    </row>
    <row r="28" spans="1:16" ht="15">
      <c r="A28" s="37" t="s">
        <v>27</v>
      </c>
      <c r="B28" s="47">
        <v>3.43</v>
      </c>
      <c r="C28" s="49">
        <v>3.81</v>
      </c>
      <c r="D28" s="49">
        <v>3.8279999999999998</v>
      </c>
      <c r="E28" s="85"/>
      <c r="F28" s="85"/>
      <c r="G28" s="85"/>
      <c r="H28" s="85"/>
      <c r="I28" s="86">
        <f t="shared" si="0"/>
        <v>11.068</v>
      </c>
      <c r="J28" s="87">
        <f t="shared" si="1"/>
        <v>3.6893333333333334</v>
      </c>
      <c r="K28" s="67">
        <f t="shared" si="2"/>
        <v>0.12977073801302544</v>
      </c>
      <c r="O28" s="79" t="s">
        <v>114</v>
      </c>
      <c r="P28" s="80">
        <f>P18/P21*2.06</f>
        <v>2.5157974929770743</v>
      </c>
    </row>
    <row r="29" spans="1:16" ht="15">
      <c r="A29" s="81">
        <v>17</v>
      </c>
      <c r="B29" s="82"/>
      <c r="C29" s="28"/>
      <c r="D29" s="84"/>
      <c r="E29" s="85"/>
      <c r="F29" s="85"/>
      <c r="G29" s="85"/>
      <c r="H29" s="85"/>
      <c r="I29" s="86">
        <f t="shared" ref="I29:I44" si="3">SUM(B29:H29)</f>
        <v>0</v>
      </c>
      <c r="J29" s="87" t="e">
        <f t="shared" si="1"/>
        <v>#DIV/0!</v>
      </c>
      <c r="K29" s="87" t="e">
        <f t="shared" si="2"/>
        <v>#DIV/0!</v>
      </c>
      <c r="O29" s="88" t="s">
        <v>115</v>
      </c>
      <c r="P29" s="89">
        <f>P28/C5*100</f>
        <v>61.479312121870656</v>
      </c>
    </row>
    <row r="30" spans="1:16" ht="15">
      <c r="A30" s="81">
        <v>18</v>
      </c>
      <c r="B30" s="82"/>
      <c r="C30" s="28"/>
      <c r="D30" s="84"/>
      <c r="E30" s="85"/>
      <c r="F30" s="85"/>
      <c r="G30" s="85"/>
      <c r="H30" s="85"/>
      <c r="I30" s="86">
        <f t="shared" si="3"/>
        <v>0</v>
      </c>
      <c r="J30" s="87" t="e">
        <f t="shared" si="1"/>
        <v>#DIV/0!</v>
      </c>
      <c r="K30" s="87" t="e">
        <f t="shared" si="2"/>
        <v>#DIV/0!</v>
      </c>
    </row>
    <row r="31" spans="1:16" ht="15">
      <c r="A31" s="81">
        <v>19</v>
      </c>
      <c r="B31" s="82"/>
      <c r="C31" s="28"/>
      <c r="D31" s="84"/>
      <c r="E31" s="85"/>
      <c r="F31" s="85"/>
      <c r="G31" s="85"/>
      <c r="H31" s="85"/>
      <c r="I31" s="86">
        <f t="shared" si="3"/>
        <v>0</v>
      </c>
      <c r="J31" s="87" t="e">
        <f t="shared" si="1"/>
        <v>#DIV/0!</v>
      </c>
      <c r="K31" s="87" t="e">
        <f t="shared" si="2"/>
        <v>#DIV/0!</v>
      </c>
    </row>
    <row r="32" spans="1:16" ht="15">
      <c r="A32" s="81">
        <v>20</v>
      </c>
      <c r="B32" s="82"/>
      <c r="C32" s="28"/>
      <c r="D32" s="84"/>
      <c r="E32" s="85"/>
      <c r="F32" s="85"/>
      <c r="G32" s="85"/>
      <c r="H32" s="85"/>
      <c r="I32" s="86">
        <f t="shared" si="3"/>
        <v>0</v>
      </c>
      <c r="J32" s="87" t="e">
        <f t="shared" si="1"/>
        <v>#DIV/0!</v>
      </c>
      <c r="K32" s="87" t="e">
        <f t="shared" si="2"/>
        <v>#DIV/0!</v>
      </c>
    </row>
    <row r="33" spans="1:11" ht="15">
      <c r="A33" s="81">
        <v>21</v>
      </c>
      <c r="B33" s="82"/>
      <c r="C33" s="28"/>
      <c r="D33" s="84"/>
      <c r="E33" s="85"/>
      <c r="F33" s="85"/>
      <c r="G33" s="85"/>
      <c r="H33" s="85"/>
      <c r="I33" s="86">
        <f t="shared" si="3"/>
        <v>0</v>
      </c>
      <c r="J33" s="87" t="e">
        <f t="shared" si="1"/>
        <v>#DIV/0!</v>
      </c>
      <c r="K33" s="87" t="e">
        <f t="shared" si="2"/>
        <v>#DIV/0!</v>
      </c>
    </row>
    <row r="34" spans="1:11" ht="15">
      <c r="A34" s="81">
        <v>22</v>
      </c>
      <c r="B34" s="82"/>
      <c r="C34" s="28"/>
      <c r="D34" s="84"/>
      <c r="E34" s="85"/>
      <c r="F34" s="85"/>
      <c r="G34" s="85"/>
      <c r="H34" s="85"/>
      <c r="I34" s="86">
        <f t="shared" si="3"/>
        <v>0</v>
      </c>
      <c r="J34" s="87" t="e">
        <f t="shared" si="1"/>
        <v>#DIV/0!</v>
      </c>
      <c r="K34" s="87" t="e">
        <f t="shared" si="2"/>
        <v>#DIV/0!</v>
      </c>
    </row>
    <row r="35" spans="1:11" ht="15">
      <c r="A35" s="81">
        <v>23</v>
      </c>
      <c r="B35" s="83"/>
      <c r="C35" s="84"/>
      <c r="D35" s="84"/>
      <c r="E35" s="85"/>
      <c r="F35" s="85"/>
      <c r="G35" s="85"/>
      <c r="H35" s="85"/>
      <c r="I35" s="86">
        <f t="shared" si="3"/>
        <v>0</v>
      </c>
      <c r="J35" s="87" t="e">
        <f t="shared" si="1"/>
        <v>#DIV/0!</v>
      </c>
      <c r="K35" s="87" t="e">
        <f t="shared" si="2"/>
        <v>#DIV/0!</v>
      </c>
    </row>
    <row r="36" spans="1:11" ht="15">
      <c r="A36" s="81">
        <v>24</v>
      </c>
      <c r="B36" s="83"/>
      <c r="C36" s="84"/>
      <c r="D36" s="84"/>
      <c r="E36" s="85"/>
      <c r="F36" s="85"/>
      <c r="G36" s="85"/>
      <c r="H36" s="85"/>
      <c r="I36" s="86">
        <f t="shared" si="3"/>
        <v>0</v>
      </c>
      <c r="J36" s="87" t="e">
        <f t="shared" si="1"/>
        <v>#DIV/0!</v>
      </c>
      <c r="K36" s="87" t="e">
        <f t="shared" si="2"/>
        <v>#DIV/0!</v>
      </c>
    </row>
    <row r="37" spans="1:11" ht="15">
      <c r="A37" s="81">
        <v>25</v>
      </c>
      <c r="B37" s="83"/>
      <c r="C37" s="90"/>
      <c r="D37" s="90"/>
      <c r="E37" s="85"/>
      <c r="F37" s="85"/>
      <c r="G37" s="85"/>
      <c r="H37" s="85"/>
      <c r="I37" s="86">
        <f t="shared" si="3"/>
        <v>0</v>
      </c>
      <c r="J37" s="87" t="e">
        <f t="shared" si="1"/>
        <v>#DIV/0!</v>
      </c>
      <c r="K37" s="87" t="e">
        <f t="shared" si="2"/>
        <v>#DIV/0!</v>
      </c>
    </row>
    <row r="38" spans="1:11" ht="15">
      <c r="A38" s="81">
        <v>26</v>
      </c>
      <c r="B38" s="83"/>
      <c r="C38" s="90"/>
      <c r="D38" s="90"/>
      <c r="E38" s="85"/>
      <c r="F38" s="85"/>
      <c r="G38" s="85"/>
      <c r="H38" s="85"/>
      <c r="I38" s="86">
        <f t="shared" si="3"/>
        <v>0</v>
      </c>
      <c r="J38" s="87" t="e">
        <f t="shared" si="1"/>
        <v>#DIV/0!</v>
      </c>
      <c r="K38" s="87" t="e">
        <f t="shared" si="2"/>
        <v>#DIV/0!</v>
      </c>
    </row>
    <row r="39" spans="1:11" ht="15">
      <c r="A39" s="81">
        <v>27</v>
      </c>
      <c r="B39" s="83"/>
      <c r="C39" s="90"/>
      <c r="D39" s="90"/>
      <c r="E39" s="85"/>
      <c r="F39" s="85"/>
      <c r="G39" s="85"/>
      <c r="H39" s="85"/>
      <c r="I39" s="86">
        <f t="shared" si="3"/>
        <v>0</v>
      </c>
      <c r="J39" s="87" t="e">
        <f t="shared" si="1"/>
        <v>#DIV/0!</v>
      </c>
      <c r="K39" s="87" t="e">
        <f t="shared" si="2"/>
        <v>#DIV/0!</v>
      </c>
    </row>
    <row r="40" spans="1:11" ht="15">
      <c r="A40" s="81">
        <v>28</v>
      </c>
      <c r="B40" s="83"/>
      <c r="C40" s="90"/>
      <c r="D40" s="90"/>
      <c r="E40" s="85"/>
      <c r="F40" s="85"/>
      <c r="G40" s="85"/>
      <c r="H40" s="85"/>
      <c r="I40" s="86">
        <f t="shared" si="3"/>
        <v>0</v>
      </c>
      <c r="J40" s="87" t="e">
        <f t="shared" si="1"/>
        <v>#DIV/0!</v>
      </c>
      <c r="K40" s="87" t="e">
        <f t="shared" si="2"/>
        <v>#DIV/0!</v>
      </c>
    </row>
    <row r="41" spans="1:11" ht="15">
      <c r="A41" s="81">
        <v>29</v>
      </c>
      <c r="B41" s="83"/>
      <c r="C41" s="90"/>
      <c r="D41" s="90"/>
      <c r="E41" s="85"/>
      <c r="F41" s="85"/>
      <c r="G41" s="85"/>
      <c r="H41" s="85"/>
      <c r="I41" s="86">
        <f t="shared" si="3"/>
        <v>0</v>
      </c>
      <c r="J41" s="87" t="e">
        <f t="shared" si="1"/>
        <v>#DIV/0!</v>
      </c>
      <c r="K41" s="87" t="e">
        <f t="shared" si="2"/>
        <v>#DIV/0!</v>
      </c>
    </row>
    <row r="42" spans="1:11" ht="15">
      <c r="A42" s="81">
        <v>30</v>
      </c>
      <c r="B42" s="83"/>
      <c r="C42" s="90"/>
      <c r="D42" s="90"/>
      <c r="E42" s="85"/>
      <c r="F42" s="85"/>
      <c r="G42" s="85"/>
      <c r="H42" s="85"/>
      <c r="I42" s="86">
        <f t="shared" si="3"/>
        <v>0</v>
      </c>
      <c r="J42" s="87" t="e">
        <f t="shared" si="1"/>
        <v>#DIV/0!</v>
      </c>
      <c r="K42" s="87" t="e">
        <f t="shared" si="2"/>
        <v>#DIV/0!</v>
      </c>
    </row>
    <row r="43" spans="1:11" ht="15">
      <c r="A43" s="81">
        <v>31</v>
      </c>
      <c r="B43" s="83"/>
      <c r="C43" s="90"/>
      <c r="D43" s="90"/>
      <c r="E43" s="85"/>
      <c r="F43" s="85"/>
      <c r="G43" s="85"/>
      <c r="H43" s="85"/>
      <c r="I43" s="86">
        <f t="shared" si="3"/>
        <v>0</v>
      </c>
      <c r="J43" s="87" t="e">
        <f t="shared" si="1"/>
        <v>#DIV/0!</v>
      </c>
      <c r="K43" s="87" t="e">
        <f t="shared" si="2"/>
        <v>#DIV/0!</v>
      </c>
    </row>
    <row r="44" spans="1:11" ht="15">
      <c r="A44" s="81">
        <v>32</v>
      </c>
      <c r="B44" s="83"/>
      <c r="C44" s="90"/>
      <c r="D44" s="90"/>
      <c r="E44" s="85"/>
      <c r="F44" s="85"/>
      <c r="G44" s="85"/>
      <c r="H44" s="85"/>
      <c r="I44" s="86">
        <f t="shared" si="3"/>
        <v>0</v>
      </c>
      <c r="J44" s="87" t="e">
        <f t="shared" si="1"/>
        <v>#DIV/0!</v>
      </c>
      <c r="K44" s="87" t="e">
        <f t="shared" si="2"/>
        <v>#DIV/0!</v>
      </c>
    </row>
    <row r="45" spans="1:11" ht="15">
      <c r="A45" s="81">
        <v>33</v>
      </c>
      <c r="B45" s="83"/>
      <c r="C45" s="90"/>
      <c r="D45" s="90"/>
      <c r="E45" s="85"/>
      <c r="F45" s="85"/>
      <c r="G45" s="85"/>
      <c r="H45" s="85"/>
      <c r="I45" s="86">
        <f t="shared" ref="I45:I73" si="4">SUM(B45:H45)</f>
        <v>0</v>
      </c>
      <c r="J45" s="87" t="e">
        <f t="shared" si="1"/>
        <v>#DIV/0!</v>
      </c>
      <c r="K45" s="87" t="e">
        <f t="shared" si="2"/>
        <v>#DIV/0!</v>
      </c>
    </row>
    <row r="46" spans="1:11" ht="15">
      <c r="A46" s="81">
        <v>34</v>
      </c>
      <c r="B46" s="83"/>
      <c r="C46" s="90"/>
      <c r="D46" s="90"/>
      <c r="E46" s="85"/>
      <c r="F46" s="85"/>
      <c r="G46" s="85"/>
      <c r="H46" s="85"/>
      <c r="I46" s="86">
        <f t="shared" si="4"/>
        <v>0</v>
      </c>
      <c r="J46" s="87" t="e">
        <f t="shared" si="1"/>
        <v>#DIV/0!</v>
      </c>
      <c r="K46" s="87" t="e">
        <f t="shared" si="2"/>
        <v>#DIV/0!</v>
      </c>
    </row>
    <row r="47" spans="1:11" ht="15">
      <c r="A47" s="81">
        <v>35</v>
      </c>
      <c r="B47" s="83"/>
      <c r="C47" s="90"/>
      <c r="D47" s="90"/>
      <c r="E47" s="85"/>
      <c r="F47" s="85"/>
      <c r="G47" s="85"/>
      <c r="H47" s="85"/>
      <c r="I47" s="86">
        <f t="shared" si="4"/>
        <v>0</v>
      </c>
      <c r="J47" s="87" t="e">
        <f t="shared" si="1"/>
        <v>#DIV/0!</v>
      </c>
      <c r="K47" s="87" t="e">
        <f t="shared" si="2"/>
        <v>#DIV/0!</v>
      </c>
    </row>
    <row r="48" spans="1:11" ht="15">
      <c r="A48" s="81">
        <v>36</v>
      </c>
      <c r="B48" s="83"/>
      <c r="C48" s="90"/>
      <c r="D48" s="90"/>
      <c r="E48" s="85"/>
      <c r="F48" s="85"/>
      <c r="G48" s="85"/>
      <c r="H48" s="85"/>
      <c r="I48" s="86">
        <f t="shared" si="4"/>
        <v>0</v>
      </c>
      <c r="J48" s="87" t="e">
        <f t="shared" si="1"/>
        <v>#DIV/0!</v>
      </c>
      <c r="K48" s="87" t="e">
        <f t="shared" si="2"/>
        <v>#DIV/0!</v>
      </c>
    </row>
    <row r="49" spans="1:11" ht="15">
      <c r="A49" s="81">
        <v>37</v>
      </c>
      <c r="B49" s="83"/>
      <c r="C49" s="90"/>
      <c r="D49" s="90"/>
      <c r="E49" s="85"/>
      <c r="F49" s="85"/>
      <c r="G49" s="85"/>
      <c r="H49" s="85"/>
      <c r="I49" s="86">
        <f t="shared" si="4"/>
        <v>0</v>
      </c>
      <c r="J49" s="87" t="e">
        <f t="shared" si="1"/>
        <v>#DIV/0!</v>
      </c>
      <c r="K49" s="87" t="e">
        <f t="shared" si="2"/>
        <v>#DIV/0!</v>
      </c>
    </row>
    <row r="50" spans="1:11" ht="15">
      <c r="A50" s="81">
        <v>38</v>
      </c>
      <c r="B50" s="83"/>
      <c r="C50" s="90"/>
      <c r="D50" s="90"/>
      <c r="E50" s="85"/>
      <c r="F50" s="85"/>
      <c r="G50" s="85"/>
      <c r="H50" s="85"/>
      <c r="I50" s="86">
        <f t="shared" si="4"/>
        <v>0</v>
      </c>
      <c r="J50" s="87" t="e">
        <f t="shared" si="1"/>
        <v>#DIV/0!</v>
      </c>
      <c r="K50" s="87" t="e">
        <f t="shared" si="2"/>
        <v>#DIV/0!</v>
      </c>
    </row>
    <row r="51" spans="1:11" ht="15">
      <c r="A51" s="81">
        <v>39</v>
      </c>
      <c r="B51" s="83"/>
      <c r="C51" s="90"/>
      <c r="D51" s="90"/>
      <c r="E51" s="85"/>
      <c r="F51" s="85"/>
      <c r="G51" s="85"/>
      <c r="H51" s="85"/>
      <c r="I51" s="86">
        <f t="shared" si="4"/>
        <v>0</v>
      </c>
      <c r="J51" s="87" t="e">
        <f t="shared" si="1"/>
        <v>#DIV/0!</v>
      </c>
      <c r="K51" s="87" t="e">
        <f t="shared" si="2"/>
        <v>#DIV/0!</v>
      </c>
    </row>
    <row r="52" spans="1:11" ht="15">
      <c r="A52" s="81">
        <v>40</v>
      </c>
      <c r="B52" s="83"/>
      <c r="C52" s="90"/>
      <c r="D52" s="90"/>
      <c r="E52" s="85"/>
      <c r="F52" s="85"/>
      <c r="G52" s="85"/>
      <c r="H52" s="85"/>
      <c r="I52" s="86">
        <f t="shared" si="4"/>
        <v>0</v>
      </c>
      <c r="J52" s="87" t="e">
        <f t="shared" si="1"/>
        <v>#DIV/0!</v>
      </c>
      <c r="K52" s="87" t="e">
        <f t="shared" si="2"/>
        <v>#DIV/0!</v>
      </c>
    </row>
    <row r="53" spans="1:11" ht="15">
      <c r="A53" s="81">
        <v>41</v>
      </c>
      <c r="B53" s="83"/>
      <c r="C53" s="90"/>
      <c r="D53" s="90"/>
      <c r="E53" s="85"/>
      <c r="F53" s="85"/>
      <c r="G53" s="85"/>
      <c r="H53" s="85"/>
      <c r="I53" s="86">
        <f t="shared" si="4"/>
        <v>0</v>
      </c>
      <c r="J53" s="87" t="e">
        <f t="shared" si="1"/>
        <v>#DIV/0!</v>
      </c>
      <c r="K53" s="87" t="e">
        <f t="shared" si="2"/>
        <v>#DIV/0!</v>
      </c>
    </row>
    <row r="54" spans="1:11" ht="15">
      <c r="A54" s="81">
        <v>42</v>
      </c>
      <c r="B54" s="83"/>
      <c r="C54" s="90"/>
      <c r="D54" s="90"/>
      <c r="E54" s="85"/>
      <c r="F54" s="85"/>
      <c r="G54" s="85"/>
      <c r="H54" s="85"/>
      <c r="I54" s="86">
        <f t="shared" si="4"/>
        <v>0</v>
      </c>
      <c r="J54" s="87" t="e">
        <f t="shared" si="1"/>
        <v>#DIV/0!</v>
      </c>
      <c r="K54" s="87" t="e">
        <f t="shared" si="2"/>
        <v>#DIV/0!</v>
      </c>
    </row>
    <row r="55" spans="1:11" ht="15">
      <c r="A55" s="81">
        <v>43</v>
      </c>
      <c r="B55" s="83"/>
      <c r="C55" s="90"/>
      <c r="D55" s="90"/>
      <c r="E55" s="85"/>
      <c r="F55" s="85"/>
      <c r="G55" s="85"/>
      <c r="H55" s="85"/>
      <c r="I55" s="86">
        <f t="shared" si="4"/>
        <v>0</v>
      </c>
      <c r="J55" s="87" t="e">
        <f t="shared" si="1"/>
        <v>#DIV/0!</v>
      </c>
      <c r="K55" s="87" t="e">
        <f t="shared" si="2"/>
        <v>#DIV/0!</v>
      </c>
    </row>
    <row r="56" spans="1:11" ht="15">
      <c r="A56" s="81">
        <v>44</v>
      </c>
      <c r="B56" s="83"/>
      <c r="C56" s="90"/>
      <c r="D56" s="90"/>
      <c r="E56" s="85"/>
      <c r="F56" s="85"/>
      <c r="G56" s="85"/>
      <c r="H56" s="85"/>
      <c r="I56" s="86">
        <f t="shared" si="4"/>
        <v>0</v>
      </c>
      <c r="J56" s="87" t="e">
        <f t="shared" si="1"/>
        <v>#DIV/0!</v>
      </c>
      <c r="K56" s="87" t="e">
        <f t="shared" si="2"/>
        <v>#DIV/0!</v>
      </c>
    </row>
    <row r="57" spans="1:11" ht="15">
      <c r="A57" s="81">
        <v>45</v>
      </c>
      <c r="B57" s="91"/>
      <c r="C57" s="90"/>
      <c r="D57" s="90"/>
      <c r="E57" s="85"/>
      <c r="F57" s="85"/>
      <c r="G57" s="85"/>
      <c r="H57" s="85"/>
      <c r="I57" s="86">
        <f t="shared" si="4"/>
        <v>0</v>
      </c>
      <c r="J57" s="87" t="e">
        <f t="shared" si="1"/>
        <v>#DIV/0!</v>
      </c>
      <c r="K57" s="87" t="e">
        <f t="shared" si="2"/>
        <v>#DIV/0!</v>
      </c>
    </row>
    <row r="58" spans="1:11" ht="15">
      <c r="A58" s="81">
        <v>46</v>
      </c>
      <c r="B58" s="91"/>
      <c r="C58" s="90"/>
      <c r="D58" s="90"/>
      <c r="E58" s="85"/>
      <c r="F58" s="85"/>
      <c r="G58" s="85"/>
      <c r="H58" s="85"/>
      <c r="I58" s="86">
        <f t="shared" si="4"/>
        <v>0</v>
      </c>
      <c r="J58" s="87" t="e">
        <f t="shared" si="1"/>
        <v>#DIV/0!</v>
      </c>
      <c r="K58" s="87" t="e">
        <f t="shared" si="2"/>
        <v>#DIV/0!</v>
      </c>
    </row>
    <row r="59" spans="1:11" ht="15">
      <c r="A59" s="81">
        <v>47</v>
      </c>
      <c r="B59" s="91"/>
      <c r="C59" s="90"/>
      <c r="D59" s="90"/>
      <c r="E59" s="85"/>
      <c r="F59" s="85"/>
      <c r="G59" s="85"/>
      <c r="H59" s="85"/>
      <c r="I59" s="86">
        <f t="shared" si="4"/>
        <v>0</v>
      </c>
      <c r="J59" s="87" t="e">
        <f t="shared" si="1"/>
        <v>#DIV/0!</v>
      </c>
      <c r="K59" s="87" t="e">
        <f t="shared" si="2"/>
        <v>#DIV/0!</v>
      </c>
    </row>
    <row r="60" spans="1:11" ht="15">
      <c r="A60" s="81">
        <v>48</v>
      </c>
      <c r="B60" s="91"/>
      <c r="C60" s="90"/>
      <c r="D60" s="90"/>
      <c r="E60" s="85"/>
      <c r="F60" s="85"/>
      <c r="G60" s="85"/>
      <c r="H60" s="85"/>
      <c r="I60" s="86">
        <f t="shared" si="4"/>
        <v>0</v>
      </c>
      <c r="J60" s="87" t="e">
        <f t="shared" si="1"/>
        <v>#DIV/0!</v>
      </c>
      <c r="K60" s="87" t="e">
        <f t="shared" si="2"/>
        <v>#DIV/0!</v>
      </c>
    </row>
    <row r="61" spans="1:11" ht="15">
      <c r="A61" s="81">
        <v>49</v>
      </c>
      <c r="B61" s="90"/>
      <c r="C61" s="90"/>
      <c r="D61" s="90"/>
      <c r="E61" s="85"/>
      <c r="F61" s="85"/>
      <c r="G61" s="85"/>
      <c r="H61" s="85"/>
      <c r="I61" s="86">
        <f t="shared" si="4"/>
        <v>0</v>
      </c>
      <c r="J61" s="87" t="e">
        <f t="shared" si="1"/>
        <v>#DIV/0!</v>
      </c>
      <c r="K61" s="87" t="e">
        <f t="shared" si="2"/>
        <v>#DIV/0!</v>
      </c>
    </row>
    <row r="62" spans="1:11" ht="15">
      <c r="A62" s="81">
        <v>50</v>
      </c>
      <c r="B62" s="90"/>
      <c r="C62" s="90"/>
      <c r="D62" s="90"/>
      <c r="E62" s="85"/>
      <c r="F62" s="85"/>
      <c r="G62" s="85"/>
      <c r="H62" s="85"/>
      <c r="I62" s="86">
        <f t="shared" si="4"/>
        <v>0</v>
      </c>
      <c r="J62" s="87" t="e">
        <f t="shared" si="1"/>
        <v>#DIV/0!</v>
      </c>
      <c r="K62" s="87" t="e">
        <f t="shared" si="2"/>
        <v>#DIV/0!</v>
      </c>
    </row>
    <row r="63" spans="1:11" ht="15">
      <c r="A63" s="81">
        <v>51</v>
      </c>
      <c r="B63" s="90"/>
      <c r="C63" s="90"/>
      <c r="D63" s="90"/>
      <c r="E63" s="85"/>
      <c r="F63" s="85"/>
      <c r="G63" s="85"/>
      <c r="H63" s="85"/>
      <c r="I63" s="86">
        <f t="shared" si="4"/>
        <v>0</v>
      </c>
      <c r="J63" s="87" t="e">
        <f t="shared" si="1"/>
        <v>#DIV/0!</v>
      </c>
      <c r="K63" s="87" t="e">
        <f t="shared" si="2"/>
        <v>#DIV/0!</v>
      </c>
    </row>
    <row r="64" spans="1:11" ht="15">
      <c r="A64" s="81">
        <v>52</v>
      </c>
      <c r="B64" s="90"/>
      <c r="C64" s="90"/>
      <c r="D64" s="90"/>
      <c r="E64" s="85"/>
      <c r="F64" s="85"/>
      <c r="G64" s="85"/>
      <c r="H64" s="85"/>
      <c r="I64" s="86">
        <f t="shared" si="4"/>
        <v>0</v>
      </c>
      <c r="J64" s="87" t="e">
        <f t="shared" si="1"/>
        <v>#DIV/0!</v>
      </c>
      <c r="K64" s="87" t="e">
        <f t="shared" si="2"/>
        <v>#DIV/0!</v>
      </c>
    </row>
    <row r="65" spans="1:11" ht="15">
      <c r="A65" s="81">
        <v>53</v>
      </c>
      <c r="B65" s="90"/>
      <c r="C65" s="90"/>
      <c r="D65" s="90"/>
      <c r="E65" s="85"/>
      <c r="F65" s="85"/>
      <c r="G65" s="85"/>
      <c r="H65" s="85"/>
      <c r="I65" s="86">
        <f t="shared" si="4"/>
        <v>0</v>
      </c>
      <c r="J65" s="87" t="e">
        <f t="shared" si="1"/>
        <v>#DIV/0!</v>
      </c>
      <c r="K65" s="87" t="e">
        <f t="shared" si="2"/>
        <v>#DIV/0!</v>
      </c>
    </row>
    <row r="66" spans="1:11" ht="15">
      <c r="A66" s="81">
        <v>54</v>
      </c>
      <c r="B66" s="90"/>
      <c r="C66" s="90"/>
      <c r="D66" s="90"/>
      <c r="E66" s="85"/>
      <c r="F66" s="85"/>
      <c r="G66" s="85"/>
      <c r="H66" s="85"/>
      <c r="I66" s="86">
        <f t="shared" si="4"/>
        <v>0</v>
      </c>
      <c r="J66" s="87" t="e">
        <f t="shared" si="1"/>
        <v>#DIV/0!</v>
      </c>
      <c r="K66" s="87" t="e">
        <f t="shared" si="2"/>
        <v>#DIV/0!</v>
      </c>
    </row>
    <row r="67" spans="1:11" ht="15">
      <c r="A67" s="81">
        <v>55</v>
      </c>
      <c r="B67" s="90"/>
      <c r="C67" s="90"/>
      <c r="D67" s="90"/>
      <c r="E67" s="85"/>
      <c r="F67" s="85"/>
      <c r="G67" s="85"/>
      <c r="H67" s="85"/>
      <c r="I67" s="86">
        <f t="shared" si="4"/>
        <v>0</v>
      </c>
      <c r="J67" s="87" t="e">
        <f t="shared" si="1"/>
        <v>#DIV/0!</v>
      </c>
      <c r="K67" s="87" t="e">
        <f t="shared" si="2"/>
        <v>#DIV/0!</v>
      </c>
    </row>
    <row r="68" spans="1:11" ht="15">
      <c r="A68" s="81">
        <v>56</v>
      </c>
      <c r="B68" s="90"/>
      <c r="C68" s="90"/>
      <c r="D68" s="90"/>
      <c r="E68" s="85"/>
      <c r="F68" s="85"/>
      <c r="G68" s="85"/>
      <c r="H68" s="85"/>
      <c r="I68" s="86">
        <f t="shared" si="4"/>
        <v>0</v>
      </c>
      <c r="J68" s="87" t="e">
        <f t="shared" si="1"/>
        <v>#DIV/0!</v>
      </c>
      <c r="K68" s="87" t="e">
        <f t="shared" si="2"/>
        <v>#DIV/0!</v>
      </c>
    </row>
    <row r="69" spans="1:11" ht="15">
      <c r="A69" s="81">
        <v>57</v>
      </c>
      <c r="B69" s="90"/>
      <c r="C69" s="90"/>
      <c r="D69" s="90"/>
      <c r="E69" s="85"/>
      <c r="F69" s="85"/>
      <c r="G69" s="85"/>
      <c r="H69" s="85"/>
      <c r="I69" s="86">
        <f t="shared" si="4"/>
        <v>0</v>
      </c>
      <c r="J69" s="87" t="e">
        <f t="shared" si="1"/>
        <v>#DIV/0!</v>
      </c>
      <c r="K69" s="87" t="e">
        <f t="shared" si="2"/>
        <v>#DIV/0!</v>
      </c>
    </row>
    <row r="70" spans="1:11" ht="15">
      <c r="A70" s="81">
        <v>58</v>
      </c>
      <c r="B70" s="90"/>
      <c r="C70" s="90"/>
      <c r="D70" s="90"/>
      <c r="E70" s="85"/>
      <c r="F70" s="85"/>
      <c r="G70" s="85"/>
      <c r="H70" s="85"/>
      <c r="I70" s="86">
        <f t="shared" si="4"/>
        <v>0</v>
      </c>
      <c r="J70" s="87" t="e">
        <f t="shared" si="1"/>
        <v>#DIV/0!</v>
      </c>
      <c r="K70" s="87" t="e">
        <f t="shared" si="2"/>
        <v>#DIV/0!</v>
      </c>
    </row>
    <row r="71" spans="1:11" ht="15">
      <c r="A71" s="81">
        <v>59</v>
      </c>
      <c r="B71" s="90"/>
      <c r="C71" s="90"/>
      <c r="D71" s="90"/>
      <c r="E71" s="85"/>
      <c r="F71" s="85"/>
      <c r="G71" s="85"/>
      <c r="H71" s="85"/>
      <c r="I71" s="86">
        <f t="shared" si="4"/>
        <v>0</v>
      </c>
      <c r="J71" s="87" t="e">
        <f t="shared" si="1"/>
        <v>#DIV/0!</v>
      </c>
      <c r="K71" s="87" t="e">
        <f t="shared" si="2"/>
        <v>#DIV/0!</v>
      </c>
    </row>
    <row r="72" spans="1:11" ht="15">
      <c r="A72" s="81">
        <v>60</v>
      </c>
      <c r="B72" s="90"/>
      <c r="C72" s="90"/>
      <c r="D72" s="90"/>
      <c r="E72" s="85"/>
      <c r="F72" s="85"/>
      <c r="G72" s="85"/>
      <c r="H72" s="85"/>
      <c r="I72" s="86">
        <f t="shared" si="4"/>
        <v>0</v>
      </c>
      <c r="J72" s="87" t="e">
        <f t="shared" si="1"/>
        <v>#DIV/0!</v>
      </c>
      <c r="K72" s="87" t="e">
        <f t="shared" si="2"/>
        <v>#DIV/0!</v>
      </c>
    </row>
    <row r="73" spans="1:11" ht="15">
      <c r="A73" s="81">
        <v>61</v>
      </c>
      <c r="B73" s="90"/>
      <c r="C73" s="90"/>
      <c r="D73" s="90"/>
      <c r="E73" s="85"/>
      <c r="F73" s="85"/>
      <c r="G73" s="85"/>
      <c r="H73" s="85"/>
      <c r="I73" s="86">
        <f t="shared" si="4"/>
        <v>0</v>
      </c>
      <c r="J73" s="87" t="e">
        <f t="shared" si="1"/>
        <v>#DIV/0!</v>
      </c>
      <c r="K73" s="87" t="e">
        <f t="shared" si="2"/>
        <v>#DIV/0!</v>
      </c>
    </row>
    <row r="74" spans="1:11">
      <c r="A74" s="92" t="s">
        <v>187</v>
      </c>
      <c r="B74" s="93">
        <f>SUM(B13:B73)</f>
        <v>63.518999999999998</v>
      </c>
      <c r="C74" s="93">
        <f>SUM(C13:C73)</f>
        <v>66.611999999999981</v>
      </c>
      <c r="D74" s="93">
        <f>SUM(D13:D73)</f>
        <v>66.290000000000006</v>
      </c>
      <c r="E74" s="93">
        <f t="shared" ref="E74:I74" si="5">SUM(E13:E73)</f>
        <v>0</v>
      </c>
      <c r="F74" s="93">
        <f t="shared" si="5"/>
        <v>0</v>
      </c>
      <c r="G74" s="93">
        <f t="shared" si="5"/>
        <v>0</v>
      </c>
      <c r="H74" s="93">
        <f t="shared" si="5"/>
        <v>0</v>
      </c>
      <c r="I74" s="93">
        <f t="shared" si="5"/>
        <v>196.42100000000002</v>
      </c>
      <c r="J74" s="73"/>
    </row>
    <row r="75" spans="1:11">
      <c r="B75" s="66">
        <f>AVERAGE(B13:B28)</f>
        <v>3.9699374999999999</v>
      </c>
      <c r="C75" s="66">
        <f>AVERAGE(C13:C28)</f>
        <v>4.1632499999999988</v>
      </c>
    </row>
    <row r="83" spans="1:5" ht="15">
      <c r="A83" s="36">
        <v>125.26</v>
      </c>
      <c r="B83" s="36">
        <v>46.39</v>
      </c>
      <c r="C83" s="54">
        <f>B83/A83*100</f>
        <v>37.034967268082383</v>
      </c>
      <c r="D83" s="36"/>
      <c r="E83" s="36"/>
    </row>
    <row r="84" spans="1:5" ht="15">
      <c r="A84" s="36">
        <v>113.99000000000001</v>
      </c>
      <c r="B84" s="36">
        <v>42.57</v>
      </c>
      <c r="C84" s="54">
        <f t="shared" ref="C84:C114" si="6">B84/A84*100</f>
        <v>37.345381173787175</v>
      </c>
      <c r="D84" s="36"/>
      <c r="E84" s="36"/>
    </row>
    <row r="85" spans="1:5" ht="15">
      <c r="A85" s="36">
        <v>85.42</v>
      </c>
      <c r="B85" s="36">
        <v>36.97</v>
      </c>
      <c r="C85" s="54">
        <f t="shared" si="6"/>
        <v>43.280262233668928</v>
      </c>
      <c r="D85" s="36"/>
      <c r="E85" s="36"/>
    </row>
    <row r="86" spans="1:5" ht="15">
      <c r="A86" s="36">
        <v>102.96</v>
      </c>
      <c r="B86" s="36">
        <v>36.86</v>
      </c>
      <c r="C86" s="54">
        <f t="shared" si="6"/>
        <v>35.800310800310804</v>
      </c>
      <c r="D86" s="36"/>
      <c r="E86" s="36"/>
    </row>
    <row r="87" spans="1:5" ht="15">
      <c r="A87" s="36">
        <v>98.96</v>
      </c>
      <c r="B87" s="36">
        <v>20.14</v>
      </c>
      <c r="C87" s="54">
        <f t="shared" si="6"/>
        <v>20.351657235246567</v>
      </c>
      <c r="D87" s="36"/>
      <c r="E87" s="36"/>
    </row>
    <row r="88" spans="1:5" ht="15">
      <c r="A88" s="36">
        <v>131.46</v>
      </c>
      <c r="B88" s="36">
        <v>53.62</v>
      </c>
      <c r="C88" s="54">
        <f t="shared" si="6"/>
        <v>40.788072417465379</v>
      </c>
      <c r="D88" s="36"/>
      <c r="E88" s="36"/>
    </row>
    <row r="89" spans="1:5" ht="15">
      <c r="A89" s="36">
        <v>107.49000000000001</v>
      </c>
      <c r="B89" s="36">
        <v>42.65</v>
      </c>
      <c r="C89" s="54">
        <f t="shared" si="6"/>
        <v>39.678109591589909</v>
      </c>
      <c r="D89" s="36"/>
      <c r="E89" s="36"/>
    </row>
    <row r="90" spans="1:5" ht="15">
      <c r="A90" s="36">
        <v>94.33</v>
      </c>
      <c r="B90" s="36">
        <v>39.58</v>
      </c>
      <c r="C90" s="54">
        <f t="shared" si="6"/>
        <v>41.959079826142265</v>
      </c>
      <c r="D90" s="36"/>
      <c r="E90" s="36"/>
    </row>
    <row r="91" spans="1:5" ht="15">
      <c r="A91" s="36">
        <v>78.680000000000007</v>
      </c>
      <c r="B91" s="36">
        <v>30.66</v>
      </c>
      <c r="C91" s="54">
        <f t="shared" si="6"/>
        <v>38.967971530249109</v>
      </c>
      <c r="D91" s="36"/>
      <c r="E91" s="36"/>
    </row>
    <row r="92" spans="1:5" ht="15">
      <c r="A92" s="36">
        <v>103.72</v>
      </c>
      <c r="B92" s="36">
        <v>37.32</v>
      </c>
      <c r="C92" s="54">
        <f t="shared" si="6"/>
        <v>35.98148862321635</v>
      </c>
      <c r="D92" s="36"/>
      <c r="E92" s="36"/>
    </row>
    <row r="93" spans="1:5" ht="15">
      <c r="A93" s="36">
        <v>117.17999999999999</v>
      </c>
      <c r="B93" s="36">
        <v>46.66</v>
      </c>
      <c r="C93" s="54">
        <f t="shared" si="6"/>
        <v>39.81908175456563</v>
      </c>
      <c r="D93" s="36"/>
      <c r="E93" s="36"/>
    </row>
    <row r="94" spans="1:5" ht="15">
      <c r="A94" s="36">
        <v>105</v>
      </c>
      <c r="B94" s="36">
        <v>35.14</v>
      </c>
      <c r="C94" s="54">
        <f t="shared" si="6"/>
        <v>33.466666666666669</v>
      </c>
      <c r="D94" s="36"/>
      <c r="E94" s="36"/>
    </row>
    <row r="95" spans="1:5" ht="15">
      <c r="A95" s="36">
        <v>117.1</v>
      </c>
      <c r="B95" s="36">
        <v>43.66</v>
      </c>
      <c r="C95" s="54">
        <f t="shared" si="6"/>
        <v>37.284372331340734</v>
      </c>
      <c r="D95" s="36"/>
      <c r="E95" s="36"/>
    </row>
    <row r="96" spans="1:5" ht="15">
      <c r="A96" s="36">
        <v>86.84</v>
      </c>
      <c r="B96" s="36">
        <v>30.18</v>
      </c>
      <c r="C96" s="54">
        <f t="shared" si="6"/>
        <v>34.753569783509903</v>
      </c>
      <c r="D96" s="36"/>
      <c r="E96" s="36"/>
    </row>
    <row r="97" spans="1:5" ht="15">
      <c r="A97" s="36">
        <v>97.49</v>
      </c>
      <c r="B97" s="36">
        <v>39.83</v>
      </c>
      <c r="C97" s="54">
        <f t="shared" si="6"/>
        <v>40.855472356139096</v>
      </c>
      <c r="D97" s="36"/>
      <c r="E97" s="36"/>
    </row>
    <row r="98" spans="1:5" ht="15">
      <c r="A98" s="36">
        <v>126.19</v>
      </c>
      <c r="B98" s="36">
        <v>44.46</v>
      </c>
      <c r="C98" s="54">
        <f t="shared" si="6"/>
        <v>35.232585783342579</v>
      </c>
      <c r="D98" s="36"/>
      <c r="E98" s="36"/>
    </row>
    <row r="99" spans="1:5" ht="15">
      <c r="A99" s="36">
        <v>103.38</v>
      </c>
      <c r="B99" s="36">
        <v>40.869999999999997</v>
      </c>
      <c r="C99" s="54">
        <f t="shared" si="6"/>
        <v>39.533758947572061</v>
      </c>
      <c r="D99" s="36"/>
      <c r="E99" s="36"/>
    </row>
    <row r="100" spans="1:5" ht="15">
      <c r="A100" s="36">
        <v>89.34</v>
      </c>
      <c r="B100" s="36">
        <v>34.5</v>
      </c>
      <c r="C100" s="54">
        <f t="shared" si="6"/>
        <v>38.616521155137676</v>
      </c>
      <c r="D100" s="36"/>
      <c r="E100" s="36"/>
    </row>
    <row r="101" spans="1:5" ht="15">
      <c r="A101" s="36">
        <v>104.86</v>
      </c>
      <c r="B101" s="36">
        <v>41.12</v>
      </c>
      <c r="C101" s="54">
        <f t="shared" si="6"/>
        <v>39.214190349036812</v>
      </c>
      <c r="D101" s="36"/>
      <c r="E101" s="36"/>
    </row>
    <row r="102" spans="1:5" ht="15">
      <c r="A102" s="36">
        <v>84.82</v>
      </c>
      <c r="B102" s="36">
        <v>33.299999999999997</v>
      </c>
      <c r="C102" s="54">
        <f t="shared" si="6"/>
        <v>39.259608582881391</v>
      </c>
      <c r="D102" s="36"/>
      <c r="E102" s="36"/>
    </row>
    <row r="103" spans="1:5" ht="15">
      <c r="A103" s="36">
        <v>101.80999999999999</v>
      </c>
      <c r="B103" s="36">
        <v>29.99</v>
      </c>
      <c r="C103" s="54">
        <f t="shared" si="6"/>
        <v>29.456831352519401</v>
      </c>
      <c r="D103" s="36"/>
      <c r="E103" s="36"/>
    </row>
    <row r="104" spans="1:5" ht="15">
      <c r="A104" s="36">
        <v>122.74</v>
      </c>
      <c r="B104" s="36">
        <v>44.15</v>
      </c>
      <c r="C104" s="54">
        <f t="shared" si="6"/>
        <v>35.970343816196838</v>
      </c>
      <c r="D104" s="36"/>
      <c r="E104" s="36"/>
    </row>
    <row r="105" spans="1:5" ht="15">
      <c r="A105" s="36">
        <v>92.31</v>
      </c>
      <c r="B105" s="36">
        <v>42.23</v>
      </c>
      <c r="C105" s="54">
        <f t="shared" si="6"/>
        <v>45.748022966092513</v>
      </c>
      <c r="D105" s="36"/>
      <c r="E105" s="36"/>
    </row>
    <row r="106" spans="1:5" ht="15">
      <c r="A106" s="36">
        <v>83.88</v>
      </c>
      <c r="B106" s="36">
        <v>38.22</v>
      </c>
      <c r="C106" s="54">
        <f t="shared" si="6"/>
        <v>45.565092989985693</v>
      </c>
      <c r="D106" s="36"/>
      <c r="E106" s="36"/>
    </row>
    <row r="107" spans="1:5" ht="15">
      <c r="A107" s="36">
        <v>87.22</v>
      </c>
      <c r="B107" s="36">
        <v>39.15</v>
      </c>
      <c r="C107" s="54">
        <f t="shared" si="6"/>
        <v>44.886493923412061</v>
      </c>
      <c r="D107" s="36"/>
      <c r="E107" s="36"/>
    </row>
    <row r="108" spans="1:5" ht="15">
      <c r="A108" s="36">
        <v>118.73</v>
      </c>
      <c r="B108" s="36">
        <v>41.2</v>
      </c>
      <c r="C108" s="54">
        <f t="shared" si="6"/>
        <v>34.700581150509564</v>
      </c>
      <c r="D108" s="36"/>
      <c r="E108" s="36"/>
    </row>
    <row r="109" spans="1:5" ht="15">
      <c r="A109" s="36">
        <v>96.72</v>
      </c>
      <c r="B109" s="36">
        <v>46.34</v>
      </c>
      <c r="C109" s="54">
        <f t="shared" si="6"/>
        <v>47.911497105045498</v>
      </c>
      <c r="D109" s="36"/>
      <c r="E109" s="36"/>
    </row>
    <row r="110" spans="1:5" ht="15">
      <c r="A110" s="36">
        <v>98.69</v>
      </c>
      <c r="B110" s="36">
        <v>34.950000000000003</v>
      </c>
      <c r="C110" s="54">
        <f t="shared" si="6"/>
        <v>35.413922383220189</v>
      </c>
      <c r="D110" s="36"/>
      <c r="E110" s="36"/>
    </row>
    <row r="111" spans="1:5" ht="15">
      <c r="A111" s="36">
        <v>103.47</v>
      </c>
      <c r="B111" s="36">
        <v>37.200000000000003</v>
      </c>
      <c r="C111" s="54">
        <f t="shared" si="6"/>
        <v>35.952449985503051</v>
      </c>
      <c r="D111" s="36"/>
      <c r="E111" s="36"/>
    </row>
    <row r="112" spans="1:5" ht="15">
      <c r="A112" s="36">
        <v>70.03</v>
      </c>
      <c r="B112" s="36">
        <v>28.57</v>
      </c>
      <c r="C112" s="54">
        <f t="shared" si="6"/>
        <v>40.796801370841067</v>
      </c>
      <c r="D112" s="36"/>
      <c r="E112" s="36"/>
    </row>
    <row r="113" spans="1:5" ht="15">
      <c r="A113" s="36">
        <v>84.85</v>
      </c>
      <c r="B113" s="36">
        <v>34.89</v>
      </c>
      <c r="C113" s="54">
        <f t="shared" si="6"/>
        <v>41.119622863877439</v>
      </c>
      <c r="D113" s="36"/>
      <c r="E113" s="36"/>
    </row>
    <row r="114" spans="1:5" ht="15">
      <c r="A114" s="36">
        <v>144.16999999999999</v>
      </c>
      <c r="B114" s="36">
        <v>47.96</v>
      </c>
      <c r="C114" s="54">
        <f t="shared" si="6"/>
        <v>33.2662828605119</v>
      </c>
      <c r="D114" s="36"/>
      <c r="E114" s="36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4"/>
  <sheetViews>
    <sheetView zoomScale="60" zoomScaleNormal="60" workbookViewId="0">
      <selection activeCell="R20" sqref="R20"/>
    </sheetView>
  </sheetViews>
  <sheetFormatPr defaultRowHeight="12.75"/>
  <cols>
    <col min="1" max="1" width="10.7109375" style="54" bestFit="1" customWidth="1"/>
    <col min="2" max="2" width="18.7109375" style="54" bestFit="1" customWidth="1"/>
    <col min="3" max="3" width="14.42578125" style="54" customWidth="1"/>
    <col min="4" max="5" width="11" style="54" customWidth="1"/>
    <col min="6" max="6" width="15" style="54" customWidth="1"/>
    <col min="7" max="7" width="11" style="54" customWidth="1"/>
    <col min="8" max="8" width="12.7109375" style="54" customWidth="1"/>
    <col min="9" max="9" width="12.85546875" style="54" customWidth="1"/>
    <col min="10" max="10" width="15" style="54" bestFit="1" customWidth="1"/>
    <col min="11" max="11" width="12.28515625" style="54" bestFit="1" customWidth="1"/>
    <col min="12" max="14" width="9.140625" style="54"/>
    <col min="15" max="15" width="15.28515625" style="54" customWidth="1"/>
    <col min="16" max="16" width="9.28515625" style="54" bestFit="1" customWidth="1"/>
    <col min="17" max="245" width="9.140625" style="54"/>
    <col min="246" max="246" width="15.42578125" style="54" customWidth="1"/>
    <col min="247" max="247" width="14.42578125" style="54" customWidth="1"/>
    <col min="248" max="249" width="11" style="54" customWidth="1"/>
    <col min="250" max="250" width="15" style="54" customWidth="1"/>
    <col min="251" max="251" width="11" style="54" customWidth="1"/>
    <col min="252" max="252" width="12.7109375" style="54" customWidth="1"/>
    <col min="253" max="253" width="12.85546875" style="54" customWidth="1"/>
    <col min="254" max="254" width="13.42578125" style="54" customWidth="1"/>
    <col min="255" max="258" width="9.140625" style="54"/>
    <col min="259" max="259" width="15.28515625" style="54" customWidth="1"/>
    <col min="260" max="260" width="9.28515625" style="54" bestFit="1" customWidth="1"/>
    <col min="261" max="261" width="9.140625" style="54"/>
    <col min="262" max="262" width="12.7109375" style="54" customWidth="1"/>
    <col min="263" max="501" width="9.140625" style="54"/>
    <col min="502" max="502" width="15.42578125" style="54" customWidth="1"/>
    <col min="503" max="503" width="14.42578125" style="54" customWidth="1"/>
    <col min="504" max="505" width="11" style="54" customWidth="1"/>
    <col min="506" max="506" width="15" style="54" customWidth="1"/>
    <col min="507" max="507" width="11" style="54" customWidth="1"/>
    <col min="508" max="508" width="12.7109375" style="54" customWidth="1"/>
    <col min="509" max="509" width="12.85546875" style="54" customWidth="1"/>
    <col min="510" max="510" width="13.42578125" style="54" customWidth="1"/>
    <col min="511" max="514" width="9.140625" style="54"/>
    <col min="515" max="515" width="15.28515625" style="54" customWidth="1"/>
    <col min="516" max="516" width="9.28515625" style="54" bestFit="1" customWidth="1"/>
    <col min="517" max="517" width="9.140625" style="54"/>
    <col min="518" max="518" width="12.7109375" style="54" customWidth="1"/>
    <col min="519" max="757" width="9.140625" style="54"/>
    <col min="758" max="758" width="15.42578125" style="54" customWidth="1"/>
    <col min="759" max="759" width="14.42578125" style="54" customWidth="1"/>
    <col min="760" max="761" width="11" style="54" customWidth="1"/>
    <col min="762" max="762" width="15" style="54" customWidth="1"/>
    <col min="763" max="763" width="11" style="54" customWidth="1"/>
    <col min="764" max="764" width="12.7109375" style="54" customWidth="1"/>
    <col min="765" max="765" width="12.85546875" style="54" customWidth="1"/>
    <col min="766" max="766" width="13.42578125" style="54" customWidth="1"/>
    <col min="767" max="770" width="9.140625" style="54"/>
    <col min="771" max="771" width="15.28515625" style="54" customWidth="1"/>
    <col min="772" max="772" width="9.28515625" style="54" bestFit="1" customWidth="1"/>
    <col min="773" max="773" width="9.140625" style="54"/>
    <col min="774" max="774" width="12.7109375" style="54" customWidth="1"/>
    <col min="775" max="1013" width="9.140625" style="54"/>
    <col min="1014" max="1014" width="15.42578125" style="54" customWidth="1"/>
    <col min="1015" max="1015" width="14.42578125" style="54" customWidth="1"/>
    <col min="1016" max="1017" width="11" style="54" customWidth="1"/>
    <col min="1018" max="1018" width="15" style="54" customWidth="1"/>
    <col min="1019" max="1019" width="11" style="54" customWidth="1"/>
    <col min="1020" max="1020" width="12.7109375" style="54" customWidth="1"/>
    <col min="1021" max="1021" width="12.85546875" style="54" customWidth="1"/>
    <col min="1022" max="1022" width="13.42578125" style="54" customWidth="1"/>
    <col min="1023" max="1026" width="9.140625" style="54"/>
    <col min="1027" max="1027" width="15.28515625" style="54" customWidth="1"/>
    <col min="1028" max="1028" width="9.28515625" style="54" bestFit="1" customWidth="1"/>
    <col min="1029" max="1029" width="9.140625" style="54"/>
    <col min="1030" max="1030" width="12.7109375" style="54" customWidth="1"/>
    <col min="1031" max="1269" width="9.140625" style="54"/>
    <col min="1270" max="1270" width="15.42578125" style="54" customWidth="1"/>
    <col min="1271" max="1271" width="14.42578125" style="54" customWidth="1"/>
    <col min="1272" max="1273" width="11" style="54" customWidth="1"/>
    <col min="1274" max="1274" width="15" style="54" customWidth="1"/>
    <col min="1275" max="1275" width="11" style="54" customWidth="1"/>
    <col min="1276" max="1276" width="12.7109375" style="54" customWidth="1"/>
    <col min="1277" max="1277" width="12.85546875" style="54" customWidth="1"/>
    <col min="1278" max="1278" width="13.42578125" style="54" customWidth="1"/>
    <col min="1279" max="1282" width="9.140625" style="54"/>
    <col min="1283" max="1283" width="15.28515625" style="54" customWidth="1"/>
    <col min="1284" max="1284" width="9.28515625" style="54" bestFit="1" customWidth="1"/>
    <col min="1285" max="1285" width="9.140625" style="54"/>
    <col min="1286" max="1286" width="12.7109375" style="54" customWidth="1"/>
    <col min="1287" max="1525" width="9.140625" style="54"/>
    <col min="1526" max="1526" width="15.42578125" style="54" customWidth="1"/>
    <col min="1527" max="1527" width="14.42578125" style="54" customWidth="1"/>
    <col min="1528" max="1529" width="11" style="54" customWidth="1"/>
    <col min="1530" max="1530" width="15" style="54" customWidth="1"/>
    <col min="1531" max="1531" width="11" style="54" customWidth="1"/>
    <col min="1532" max="1532" width="12.7109375" style="54" customWidth="1"/>
    <col min="1533" max="1533" width="12.85546875" style="54" customWidth="1"/>
    <col min="1534" max="1534" width="13.42578125" style="54" customWidth="1"/>
    <col min="1535" max="1538" width="9.140625" style="54"/>
    <col min="1539" max="1539" width="15.28515625" style="54" customWidth="1"/>
    <col min="1540" max="1540" width="9.28515625" style="54" bestFit="1" customWidth="1"/>
    <col min="1541" max="1541" width="9.140625" style="54"/>
    <col min="1542" max="1542" width="12.7109375" style="54" customWidth="1"/>
    <col min="1543" max="1781" width="9.140625" style="54"/>
    <col min="1782" max="1782" width="15.42578125" style="54" customWidth="1"/>
    <col min="1783" max="1783" width="14.42578125" style="54" customWidth="1"/>
    <col min="1784" max="1785" width="11" style="54" customWidth="1"/>
    <col min="1786" max="1786" width="15" style="54" customWidth="1"/>
    <col min="1787" max="1787" width="11" style="54" customWidth="1"/>
    <col min="1788" max="1788" width="12.7109375" style="54" customWidth="1"/>
    <col min="1789" max="1789" width="12.85546875" style="54" customWidth="1"/>
    <col min="1790" max="1790" width="13.42578125" style="54" customWidth="1"/>
    <col min="1791" max="1794" width="9.140625" style="54"/>
    <col min="1795" max="1795" width="15.28515625" style="54" customWidth="1"/>
    <col min="1796" max="1796" width="9.28515625" style="54" bestFit="1" customWidth="1"/>
    <col min="1797" max="1797" width="9.140625" style="54"/>
    <col min="1798" max="1798" width="12.7109375" style="54" customWidth="1"/>
    <col min="1799" max="2037" width="9.140625" style="54"/>
    <col min="2038" max="2038" width="15.42578125" style="54" customWidth="1"/>
    <col min="2039" max="2039" width="14.42578125" style="54" customWidth="1"/>
    <col min="2040" max="2041" width="11" style="54" customWidth="1"/>
    <col min="2042" max="2042" width="15" style="54" customWidth="1"/>
    <col min="2043" max="2043" width="11" style="54" customWidth="1"/>
    <col min="2044" max="2044" width="12.7109375" style="54" customWidth="1"/>
    <col min="2045" max="2045" width="12.85546875" style="54" customWidth="1"/>
    <col min="2046" max="2046" width="13.42578125" style="54" customWidth="1"/>
    <col min="2047" max="2050" width="9.140625" style="54"/>
    <col min="2051" max="2051" width="15.28515625" style="54" customWidth="1"/>
    <col min="2052" max="2052" width="9.28515625" style="54" bestFit="1" customWidth="1"/>
    <col min="2053" max="2053" width="9.140625" style="54"/>
    <col min="2054" max="2054" width="12.7109375" style="54" customWidth="1"/>
    <col min="2055" max="2293" width="9.140625" style="54"/>
    <col min="2294" max="2294" width="15.42578125" style="54" customWidth="1"/>
    <col min="2295" max="2295" width="14.42578125" style="54" customWidth="1"/>
    <col min="2296" max="2297" width="11" style="54" customWidth="1"/>
    <col min="2298" max="2298" width="15" style="54" customWidth="1"/>
    <col min="2299" max="2299" width="11" style="54" customWidth="1"/>
    <col min="2300" max="2300" width="12.7109375" style="54" customWidth="1"/>
    <col min="2301" max="2301" width="12.85546875" style="54" customWidth="1"/>
    <col min="2302" max="2302" width="13.42578125" style="54" customWidth="1"/>
    <col min="2303" max="2306" width="9.140625" style="54"/>
    <col min="2307" max="2307" width="15.28515625" style="54" customWidth="1"/>
    <col min="2308" max="2308" width="9.28515625" style="54" bestFit="1" customWidth="1"/>
    <col min="2309" max="2309" width="9.140625" style="54"/>
    <col min="2310" max="2310" width="12.7109375" style="54" customWidth="1"/>
    <col min="2311" max="2549" width="9.140625" style="54"/>
    <col min="2550" max="2550" width="15.42578125" style="54" customWidth="1"/>
    <col min="2551" max="2551" width="14.42578125" style="54" customWidth="1"/>
    <col min="2552" max="2553" width="11" style="54" customWidth="1"/>
    <col min="2554" max="2554" width="15" style="54" customWidth="1"/>
    <col min="2555" max="2555" width="11" style="54" customWidth="1"/>
    <col min="2556" max="2556" width="12.7109375" style="54" customWidth="1"/>
    <col min="2557" max="2557" width="12.85546875" style="54" customWidth="1"/>
    <col min="2558" max="2558" width="13.42578125" style="54" customWidth="1"/>
    <col min="2559" max="2562" width="9.140625" style="54"/>
    <col min="2563" max="2563" width="15.28515625" style="54" customWidth="1"/>
    <col min="2564" max="2564" width="9.28515625" style="54" bestFit="1" customWidth="1"/>
    <col min="2565" max="2565" width="9.140625" style="54"/>
    <col min="2566" max="2566" width="12.7109375" style="54" customWidth="1"/>
    <col min="2567" max="2805" width="9.140625" style="54"/>
    <col min="2806" max="2806" width="15.42578125" style="54" customWidth="1"/>
    <col min="2807" max="2807" width="14.42578125" style="54" customWidth="1"/>
    <col min="2808" max="2809" width="11" style="54" customWidth="1"/>
    <col min="2810" max="2810" width="15" style="54" customWidth="1"/>
    <col min="2811" max="2811" width="11" style="54" customWidth="1"/>
    <col min="2812" max="2812" width="12.7109375" style="54" customWidth="1"/>
    <col min="2813" max="2813" width="12.85546875" style="54" customWidth="1"/>
    <col min="2814" max="2814" width="13.42578125" style="54" customWidth="1"/>
    <col min="2815" max="2818" width="9.140625" style="54"/>
    <col min="2819" max="2819" width="15.28515625" style="54" customWidth="1"/>
    <col min="2820" max="2820" width="9.28515625" style="54" bestFit="1" customWidth="1"/>
    <col min="2821" max="2821" width="9.140625" style="54"/>
    <col min="2822" max="2822" width="12.7109375" style="54" customWidth="1"/>
    <col min="2823" max="3061" width="9.140625" style="54"/>
    <col min="3062" max="3062" width="15.42578125" style="54" customWidth="1"/>
    <col min="3063" max="3063" width="14.42578125" style="54" customWidth="1"/>
    <col min="3064" max="3065" width="11" style="54" customWidth="1"/>
    <col min="3066" max="3066" width="15" style="54" customWidth="1"/>
    <col min="3067" max="3067" width="11" style="54" customWidth="1"/>
    <col min="3068" max="3068" width="12.7109375" style="54" customWidth="1"/>
    <col min="3069" max="3069" width="12.85546875" style="54" customWidth="1"/>
    <col min="3070" max="3070" width="13.42578125" style="54" customWidth="1"/>
    <col min="3071" max="3074" width="9.140625" style="54"/>
    <col min="3075" max="3075" width="15.28515625" style="54" customWidth="1"/>
    <col min="3076" max="3076" width="9.28515625" style="54" bestFit="1" customWidth="1"/>
    <col min="3077" max="3077" width="9.140625" style="54"/>
    <col min="3078" max="3078" width="12.7109375" style="54" customWidth="1"/>
    <col min="3079" max="3317" width="9.140625" style="54"/>
    <col min="3318" max="3318" width="15.42578125" style="54" customWidth="1"/>
    <col min="3319" max="3319" width="14.42578125" style="54" customWidth="1"/>
    <col min="3320" max="3321" width="11" style="54" customWidth="1"/>
    <col min="3322" max="3322" width="15" style="54" customWidth="1"/>
    <col min="3323" max="3323" width="11" style="54" customWidth="1"/>
    <col min="3324" max="3324" width="12.7109375" style="54" customWidth="1"/>
    <col min="3325" max="3325" width="12.85546875" style="54" customWidth="1"/>
    <col min="3326" max="3326" width="13.42578125" style="54" customWidth="1"/>
    <col min="3327" max="3330" width="9.140625" style="54"/>
    <col min="3331" max="3331" width="15.28515625" style="54" customWidth="1"/>
    <col min="3332" max="3332" width="9.28515625" style="54" bestFit="1" customWidth="1"/>
    <col min="3333" max="3333" width="9.140625" style="54"/>
    <col min="3334" max="3334" width="12.7109375" style="54" customWidth="1"/>
    <col min="3335" max="3573" width="9.140625" style="54"/>
    <col min="3574" max="3574" width="15.42578125" style="54" customWidth="1"/>
    <col min="3575" max="3575" width="14.42578125" style="54" customWidth="1"/>
    <col min="3576" max="3577" width="11" style="54" customWidth="1"/>
    <col min="3578" max="3578" width="15" style="54" customWidth="1"/>
    <col min="3579" max="3579" width="11" style="54" customWidth="1"/>
    <col min="3580" max="3580" width="12.7109375" style="54" customWidth="1"/>
    <col min="3581" max="3581" width="12.85546875" style="54" customWidth="1"/>
    <col min="3582" max="3582" width="13.42578125" style="54" customWidth="1"/>
    <col min="3583" max="3586" width="9.140625" style="54"/>
    <col min="3587" max="3587" width="15.28515625" style="54" customWidth="1"/>
    <col min="3588" max="3588" width="9.28515625" style="54" bestFit="1" customWidth="1"/>
    <col min="3589" max="3589" width="9.140625" style="54"/>
    <col min="3590" max="3590" width="12.7109375" style="54" customWidth="1"/>
    <col min="3591" max="3829" width="9.140625" style="54"/>
    <col min="3830" max="3830" width="15.42578125" style="54" customWidth="1"/>
    <col min="3831" max="3831" width="14.42578125" style="54" customWidth="1"/>
    <col min="3832" max="3833" width="11" style="54" customWidth="1"/>
    <col min="3834" max="3834" width="15" style="54" customWidth="1"/>
    <col min="3835" max="3835" width="11" style="54" customWidth="1"/>
    <col min="3836" max="3836" width="12.7109375" style="54" customWidth="1"/>
    <col min="3837" max="3837" width="12.85546875" style="54" customWidth="1"/>
    <col min="3838" max="3838" width="13.42578125" style="54" customWidth="1"/>
    <col min="3839" max="3842" width="9.140625" style="54"/>
    <col min="3843" max="3843" width="15.28515625" style="54" customWidth="1"/>
    <col min="3844" max="3844" width="9.28515625" style="54" bestFit="1" customWidth="1"/>
    <col min="3845" max="3845" width="9.140625" style="54"/>
    <col min="3846" max="3846" width="12.7109375" style="54" customWidth="1"/>
    <col min="3847" max="4085" width="9.140625" style="54"/>
    <col min="4086" max="4086" width="15.42578125" style="54" customWidth="1"/>
    <col min="4087" max="4087" width="14.42578125" style="54" customWidth="1"/>
    <col min="4088" max="4089" width="11" style="54" customWidth="1"/>
    <col min="4090" max="4090" width="15" style="54" customWidth="1"/>
    <col min="4091" max="4091" width="11" style="54" customWidth="1"/>
    <col min="4092" max="4092" width="12.7109375" style="54" customWidth="1"/>
    <col min="4093" max="4093" width="12.85546875" style="54" customWidth="1"/>
    <col min="4094" max="4094" width="13.42578125" style="54" customWidth="1"/>
    <col min="4095" max="4098" width="9.140625" style="54"/>
    <col min="4099" max="4099" width="15.28515625" style="54" customWidth="1"/>
    <col min="4100" max="4100" width="9.28515625" style="54" bestFit="1" customWidth="1"/>
    <col min="4101" max="4101" width="9.140625" style="54"/>
    <col min="4102" max="4102" width="12.7109375" style="54" customWidth="1"/>
    <col min="4103" max="4341" width="9.140625" style="54"/>
    <col min="4342" max="4342" width="15.42578125" style="54" customWidth="1"/>
    <col min="4343" max="4343" width="14.42578125" style="54" customWidth="1"/>
    <col min="4344" max="4345" width="11" style="54" customWidth="1"/>
    <col min="4346" max="4346" width="15" style="54" customWidth="1"/>
    <col min="4347" max="4347" width="11" style="54" customWidth="1"/>
    <col min="4348" max="4348" width="12.7109375" style="54" customWidth="1"/>
    <col min="4349" max="4349" width="12.85546875" style="54" customWidth="1"/>
    <col min="4350" max="4350" width="13.42578125" style="54" customWidth="1"/>
    <col min="4351" max="4354" width="9.140625" style="54"/>
    <col min="4355" max="4355" width="15.28515625" style="54" customWidth="1"/>
    <col min="4356" max="4356" width="9.28515625" style="54" bestFit="1" customWidth="1"/>
    <col min="4357" max="4357" width="9.140625" style="54"/>
    <col min="4358" max="4358" width="12.7109375" style="54" customWidth="1"/>
    <col min="4359" max="4597" width="9.140625" style="54"/>
    <col min="4598" max="4598" width="15.42578125" style="54" customWidth="1"/>
    <col min="4599" max="4599" width="14.42578125" style="54" customWidth="1"/>
    <col min="4600" max="4601" width="11" style="54" customWidth="1"/>
    <col min="4602" max="4602" width="15" style="54" customWidth="1"/>
    <col min="4603" max="4603" width="11" style="54" customWidth="1"/>
    <col min="4604" max="4604" width="12.7109375" style="54" customWidth="1"/>
    <col min="4605" max="4605" width="12.85546875" style="54" customWidth="1"/>
    <col min="4606" max="4606" width="13.42578125" style="54" customWidth="1"/>
    <col min="4607" max="4610" width="9.140625" style="54"/>
    <col min="4611" max="4611" width="15.28515625" style="54" customWidth="1"/>
    <col min="4612" max="4612" width="9.28515625" style="54" bestFit="1" customWidth="1"/>
    <col min="4613" max="4613" width="9.140625" style="54"/>
    <col min="4614" max="4614" width="12.7109375" style="54" customWidth="1"/>
    <col min="4615" max="4853" width="9.140625" style="54"/>
    <col min="4854" max="4854" width="15.42578125" style="54" customWidth="1"/>
    <col min="4855" max="4855" width="14.42578125" style="54" customWidth="1"/>
    <col min="4856" max="4857" width="11" style="54" customWidth="1"/>
    <col min="4858" max="4858" width="15" style="54" customWidth="1"/>
    <col min="4859" max="4859" width="11" style="54" customWidth="1"/>
    <col min="4860" max="4860" width="12.7109375" style="54" customWidth="1"/>
    <col min="4861" max="4861" width="12.85546875" style="54" customWidth="1"/>
    <col min="4862" max="4862" width="13.42578125" style="54" customWidth="1"/>
    <col min="4863" max="4866" width="9.140625" style="54"/>
    <col min="4867" max="4867" width="15.28515625" style="54" customWidth="1"/>
    <col min="4868" max="4868" width="9.28515625" style="54" bestFit="1" customWidth="1"/>
    <col min="4869" max="4869" width="9.140625" style="54"/>
    <col min="4870" max="4870" width="12.7109375" style="54" customWidth="1"/>
    <col min="4871" max="5109" width="9.140625" style="54"/>
    <col min="5110" max="5110" width="15.42578125" style="54" customWidth="1"/>
    <col min="5111" max="5111" width="14.42578125" style="54" customWidth="1"/>
    <col min="5112" max="5113" width="11" style="54" customWidth="1"/>
    <col min="5114" max="5114" width="15" style="54" customWidth="1"/>
    <col min="5115" max="5115" width="11" style="54" customWidth="1"/>
    <col min="5116" max="5116" width="12.7109375" style="54" customWidth="1"/>
    <col min="5117" max="5117" width="12.85546875" style="54" customWidth="1"/>
    <col min="5118" max="5118" width="13.42578125" style="54" customWidth="1"/>
    <col min="5119" max="5122" width="9.140625" style="54"/>
    <col min="5123" max="5123" width="15.28515625" style="54" customWidth="1"/>
    <col min="5124" max="5124" width="9.28515625" style="54" bestFit="1" customWidth="1"/>
    <col min="5125" max="5125" width="9.140625" style="54"/>
    <col min="5126" max="5126" width="12.7109375" style="54" customWidth="1"/>
    <col min="5127" max="5365" width="9.140625" style="54"/>
    <col min="5366" max="5366" width="15.42578125" style="54" customWidth="1"/>
    <col min="5367" max="5367" width="14.42578125" style="54" customWidth="1"/>
    <col min="5368" max="5369" width="11" style="54" customWidth="1"/>
    <col min="5370" max="5370" width="15" style="54" customWidth="1"/>
    <col min="5371" max="5371" width="11" style="54" customWidth="1"/>
    <col min="5372" max="5372" width="12.7109375" style="54" customWidth="1"/>
    <col min="5373" max="5373" width="12.85546875" style="54" customWidth="1"/>
    <col min="5374" max="5374" width="13.42578125" style="54" customWidth="1"/>
    <col min="5375" max="5378" width="9.140625" style="54"/>
    <col min="5379" max="5379" width="15.28515625" style="54" customWidth="1"/>
    <col min="5380" max="5380" width="9.28515625" style="54" bestFit="1" customWidth="1"/>
    <col min="5381" max="5381" width="9.140625" style="54"/>
    <col min="5382" max="5382" width="12.7109375" style="54" customWidth="1"/>
    <col min="5383" max="5621" width="9.140625" style="54"/>
    <col min="5622" max="5622" width="15.42578125" style="54" customWidth="1"/>
    <col min="5623" max="5623" width="14.42578125" style="54" customWidth="1"/>
    <col min="5624" max="5625" width="11" style="54" customWidth="1"/>
    <col min="5626" max="5626" width="15" style="54" customWidth="1"/>
    <col min="5627" max="5627" width="11" style="54" customWidth="1"/>
    <col min="5628" max="5628" width="12.7109375" style="54" customWidth="1"/>
    <col min="5629" max="5629" width="12.85546875" style="54" customWidth="1"/>
    <col min="5630" max="5630" width="13.42578125" style="54" customWidth="1"/>
    <col min="5631" max="5634" width="9.140625" style="54"/>
    <col min="5635" max="5635" width="15.28515625" style="54" customWidth="1"/>
    <col min="5636" max="5636" width="9.28515625" style="54" bestFit="1" customWidth="1"/>
    <col min="5637" max="5637" width="9.140625" style="54"/>
    <col min="5638" max="5638" width="12.7109375" style="54" customWidth="1"/>
    <col min="5639" max="5877" width="9.140625" style="54"/>
    <col min="5878" max="5878" width="15.42578125" style="54" customWidth="1"/>
    <col min="5879" max="5879" width="14.42578125" style="54" customWidth="1"/>
    <col min="5880" max="5881" width="11" style="54" customWidth="1"/>
    <col min="5882" max="5882" width="15" style="54" customWidth="1"/>
    <col min="5883" max="5883" width="11" style="54" customWidth="1"/>
    <col min="5884" max="5884" width="12.7109375" style="54" customWidth="1"/>
    <col min="5885" max="5885" width="12.85546875" style="54" customWidth="1"/>
    <col min="5886" max="5886" width="13.42578125" style="54" customWidth="1"/>
    <col min="5887" max="5890" width="9.140625" style="54"/>
    <col min="5891" max="5891" width="15.28515625" style="54" customWidth="1"/>
    <col min="5892" max="5892" width="9.28515625" style="54" bestFit="1" customWidth="1"/>
    <col min="5893" max="5893" width="9.140625" style="54"/>
    <col min="5894" max="5894" width="12.7109375" style="54" customWidth="1"/>
    <col min="5895" max="6133" width="9.140625" style="54"/>
    <col min="6134" max="6134" width="15.42578125" style="54" customWidth="1"/>
    <col min="6135" max="6135" width="14.42578125" style="54" customWidth="1"/>
    <col min="6136" max="6137" width="11" style="54" customWidth="1"/>
    <col min="6138" max="6138" width="15" style="54" customWidth="1"/>
    <col min="6139" max="6139" width="11" style="54" customWidth="1"/>
    <col min="6140" max="6140" width="12.7109375" style="54" customWidth="1"/>
    <col min="6141" max="6141" width="12.85546875" style="54" customWidth="1"/>
    <col min="6142" max="6142" width="13.42578125" style="54" customWidth="1"/>
    <col min="6143" max="6146" width="9.140625" style="54"/>
    <col min="6147" max="6147" width="15.28515625" style="54" customWidth="1"/>
    <col min="6148" max="6148" width="9.28515625" style="54" bestFit="1" customWidth="1"/>
    <col min="6149" max="6149" width="9.140625" style="54"/>
    <col min="6150" max="6150" width="12.7109375" style="54" customWidth="1"/>
    <col min="6151" max="6389" width="9.140625" style="54"/>
    <col min="6390" max="6390" width="15.42578125" style="54" customWidth="1"/>
    <col min="6391" max="6391" width="14.42578125" style="54" customWidth="1"/>
    <col min="6392" max="6393" width="11" style="54" customWidth="1"/>
    <col min="6394" max="6394" width="15" style="54" customWidth="1"/>
    <col min="6395" max="6395" width="11" style="54" customWidth="1"/>
    <col min="6396" max="6396" width="12.7109375" style="54" customWidth="1"/>
    <col min="6397" max="6397" width="12.85546875" style="54" customWidth="1"/>
    <col min="6398" max="6398" width="13.42578125" style="54" customWidth="1"/>
    <col min="6399" max="6402" width="9.140625" style="54"/>
    <col min="6403" max="6403" width="15.28515625" style="54" customWidth="1"/>
    <col min="6404" max="6404" width="9.28515625" style="54" bestFit="1" customWidth="1"/>
    <col min="6405" max="6405" width="9.140625" style="54"/>
    <col min="6406" max="6406" width="12.7109375" style="54" customWidth="1"/>
    <col min="6407" max="6645" width="9.140625" style="54"/>
    <col min="6646" max="6646" width="15.42578125" style="54" customWidth="1"/>
    <col min="6647" max="6647" width="14.42578125" style="54" customWidth="1"/>
    <col min="6648" max="6649" width="11" style="54" customWidth="1"/>
    <col min="6650" max="6650" width="15" style="54" customWidth="1"/>
    <col min="6651" max="6651" width="11" style="54" customWidth="1"/>
    <col min="6652" max="6652" width="12.7109375" style="54" customWidth="1"/>
    <col min="6653" max="6653" width="12.85546875" style="54" customWidth="1"/>
    <col min="6654" max="6654" width="13.42578125" style="54" customWidth="1"/>
    <col min="6655" max="6658" width="9.140625" style="54"/>
    <col min="6659" max="6659" width="15.28515625" style="54" customWidth="1"/>
    <col min="6660" max="6660" width="9.28515625" style="54" bestFit="1" customWidth="1"/>
    <col min="6661" max="6661" width="9.140625" style="54"/>
    <col min="6662" max="6662" width="12.7109375" style="54" customWidth="1"/>
    <col min="6663" max="6901" width="9.140625" style="54"/>
    <col min="6902" max="6902" width="15.42578125" style="54" customWidth="1"/>
    <col min="6903" max="6903" width="14.42578125" style="54" customWidth="1"/>
    <col min="6904" max="6905" width="11" style="54" customWidth="1"/>
    <col min="6906" max="6906" width="15" style="54" customWidth="1"/>
    <col min="6907" max="6907" width="11" style="54" customWidth="1"/>
    <col min="6908" max="6908" width="12.7109375" style="54" customWidth="1"/>
    <col min="6909" max="6909" width="12.85546875" style="54" customWidth="1"/>
    <col min="6910" max="6910" width="13.42578125" style="54" customWidth="1"/>
    <col min="6911" max="6914" width="9.140625" style="54"/>
    <col min="6915" max="6915" width="15.28515625" style="54" customWidth="1"/>
    <col min="6916" max="6916" width="9.28515625" style="54" bestFit="1" customWidth="1"/>
    <col min="6917" max="6917" width="9.140625" style="54"/>
    <col min="6918" max="6918" width="12.7109375" style="54" customWidth="1"/>
    <col min="6919" max="7157" width="9.140625" style="54"/>
    <col min="7158" max="7158" width="15.42578125" style="54" customWidth="1"/>
    <col min="7159" max="7159" width="14.42578125" style="54" customWidth="1"/>
    <col min="7160" max="7161" width="11" style="54" customWidth="1"/>
    <col min="7162" max="7162" width="15" style="54" customWidth="1"/>
    <col min="7163" max="7163" width="11" style="54" customWidth="1"/>
    <col min="7164" max="7164" width="12.7109375" style="54" customWidth="1"/>
    <col min="7165" max="7165" width="12.85546875" style="54" customWidth="1"/>
    <col min="7166" max="7166" width="13.42578125" style="54" customWidth="1"/>
    <col min="7167" max="7170" width="9.140625" style="54"/>
    <col min="7171" max="7171" width="15.28515625" style="54" customWidth="1"/>
    <col min="7172" max="7172" width="9.28515625" style="54" bestFit="1" customWidth="1"/>
    <col min="7173" max="7173" width="9.140625" style="54"/>
    <col min="7174" max="7174" width="12.7109375" style="54" customWidth="1"/>
    <col min="7175" max="7413" width="9.140625" style="54"/>
    <col min="7414" max="7414" width="15.42578125" style="54" customWidth="1"/>
    <col min="7415" max="7415" width="14.42578125" style="54" customWidth="1"/>
    <col min="7416" max="7417" width="11" style="54" customWidth="1"/>
    <col min="7418" max="7418" width="15" style="54" customWidth="1"/>
    <col min="7419" max="7419" width="11" style="54" customWidth="1"/>
    <col min="7420" max="7420" width="12.7109375" style="54" customWidth="1"/>
    <col min="7421" max="7421" width="12.85546875" style="54" customWidth="1"/>
    <col min="7422" max="7422" width="13.42578125" style="54" customWidth="1"/>
    <col min="7423" max="7426" width="9.140625" style="54"/>
    <col min="7427" max="7427" width="15.28515625" style="54" customWidth="1"/>
    <col min="7428" max="7428" width="9.28515625" style="54" bestFit="1" customWidth="1"/>
    <col min="7429" max="7429" width="9.140625" style="54"/>
    <col min="7430" max="7430" width="12.7109375" style="54" customWidth="1"/>
    <col min="7431" max="7669" width="9.140625" style="54"/>
    <col min="7670" max="7670" width="15.42578125" style="54" customWidth="1"/>
    <col min="7671" max="7671" width="14.42578125" style="54" customWidth="1"/>
    <col min="7672" max="7673" width="11" style="54" customWidth="1"/>
    <col min="7674" max="7674" width="15" style="54" customWidth="1"/>
    <col min="7675" max="7675" width="11" style="54" customWidth="1"/>
    <col min="7676" max="7676" width="12.7109375" style="54" customWidth="1"/>
    <col min="7677" max="7677" width="12.85546875" style="54" customWidth="1"/>
    <col min="7678" max="7678" width="13.42578125" style="54" customWidth="1"/>
    <col min="7679" max="7682" width="9.140625" style="54"/>
    <col min="7683" max="7683" width="15.28515625" style="54" customWidth="1"/>
    <col min="7684" max="7684" width="9.28515625" style="54" bestFit="1" customWidth="1"/>
    <col min="7685" max="7685" width="9.140625" style="54"/>
    <col min="7686" max="7686" width="12.7109375" style="54" customWidth="1"/>
    <col min="7687" max="7925" width="9.140625" style="54"/>
    <col min="7926" max="7926" width="15.42578125" style="54" customWidth="1"/>
    <col min="7927" max="7927" width="14.42578125" style="54" customWidth="1"/>
    <col min="7928" max="7929" width="11" style="54" customWidth="1"/>
    <col min="7930" max="7930" width="15" style="54" customWidth="1"/>
    <col min="7931" max="7931" width="11" style="54" customWidth="1"/>
    <col min="7932" max="7932" width="12.7109375" style="54" customWidth="1"/>
    <col min="7933" max="7933" width="12.85546875" style="54" customWidth="1"/>
    <col min="7934" max="7934" width="13.42578125" style="54" customWidth="1"/>
    <col min="7935" max="7938" width="9.140625" style="54"/>
    <col min="7939" max="7939" width="15.28515625" style="54" customWidth="1"/>
    <col min="7940" max="7940" width="9.28515625" style="54" bestFit="1" customWidth="1"/>
    <col min="7941" max="7941" width="9.140625" style="54"/>
    <col min="7942" max="7942" width="12.7109375" style="54" customWidth="1"/>
    <col min="7943" max="8181" width="9.140625" style="54"/>
    <col min="8182" max="8182" width="15.42578125" style="54" customWidth="1"/>
    <col min="8183" max="8183" width="14.42578125" style="54" customWidth="1"/>
    <col min="8184" max="8185" width="11" style="54" customWidth="1"/>
    <col min="8186" max="8186" width="15" style="54" customWidth="1"/>
    <col min="8187" max="8187" width="11" style="54" customWidth="1"/>
    <col min="8188" max="8188" width="12.7109375" style="54" customWidth="1"/>
    <col min="8189" max="8189" width="12.85546875" style="54" customWidth="1"/>
    <col min="8190" max="8190" width="13.42578125" style="54" customWidth="1"/>
    <col min="8191" max="8194" width="9.140625" style="54"/>
    <col min="8195" max="8195" width="15.28515625" style="54" customWidth="1"/>
    <col min="8196" max="8196" width="9.28515625" style="54" bestFit="1" customWidth="1"/>
    <col min="8197" max="8197" width="9.140625" style="54"/>
    <col min="8198" max="8198" width="12.7109375" style="54" customWidth="1"/>
    <col min="8199" max="8437" width="9.140625" style="54"/>
    <col min="8438" max="8438" width="15.42578125" style="54" customWidth="1"/>
    <col min="8439" max="8439" width="14.42578125" style="54" customWidth="1"/>
    <col min="8440" max="8441" width="11" style="54" customWidth="1"/>
    <col min="8442" max="8442" width="15" style="54" customWidth="1"/>
    <col min="8443" max="8443" width="11" style="54" customWidth="1"/>
    <col min="8444" max="8444" width="12.7109375" style="54" customWidth="1"/>
    <col min="8445" max="8445" width="12.85546875" style="54" customWidth="1"/>
    <col min="8446" max="8446" width="13.42578125" style="54" customWidth="1"/>
    <col min="8447" max="8450" width="9.140625" style="54"/>
    <col min="8451" max="8451" width="15.28515625" style="54" customWidth="1"/>
    <col min="8452" max="8452" width="9.28515625" style="54" bestFit="1" customWidth="1"/>
    <col min="8453" max="8453" width="9.140625" style="54"/>
    <col min="8454" max="8454" width="12.7109375" style="54" customWidth="1"/>
    <col min="8455" max="8693" width="9.140625" style="54"/>
    <col min="8694" max="8694" width="15.42578125" style="54" customWidth="1"/>
    <col min="8695" max="8695" width="14.42578125" style="54" customWidth="1"/>
    <col min="8696" max="8697" width="11" style="54" customWidth="1"/>
    <col min="8698" max="8698" width="15" style="54" customWidth="1"/>
    <col min="8699" max="8699" width="11" style="54" customWidth="1"/>
    <col min="8700" max="8700" width="12.7109375" style="54" customWidth="1"/>
    <col min="8701" max="8701" width="12.85546875" style="54" customWidth="1"/>
    <col min="8702" max="8702" width="13.42578125" style="54" customWidth="1"/>
    <col min="8703" max="8706" width="9.140625" style="54"/>
    <col min="8707" max="8707" width="15.28515625" style="54" customWidth="1"/>
    <col min="8708" max="8708" width="9.28515625" style="54" bestFit="1" customWidth="1"/>
    <col min="8709" max="8709" width="9.140625" style="54"/>
    <col min="8710" max="8710" width="12.7109375" style="54" customWidth="1"/>
    <col min="8711" max="8949" width="9.140625" style="54"/>
    <col min="8950" max="8950" width="15.42578125" style="54" customWidth="1"/>
    <col min="8951" max="8951" width="14.42578125" style="54" customWidth="1"/>
    <col min="8952" max="8953" width="11" style="54" customWidth="1"/>
    <col min="8954" max="8954" width="15" style="54" customWidth="1"/>
    <col min="8955" max="8955" width="11" style="54" customWidth="1"/>
    <col min="8956" max="8956" width="12.7109375" style="54" customWidth="1"/>
    <col min="8957" max="8957" width="12.85546875" style="54" customWidth="1"/>
    <col min="8958" max="8958" width="13.42578125" style="54" customWidth="1"/>
    <col min="8959" max="8962" width="9.140625" style="54"/>
    <col min="8963" max="8963" width="15.28515625" style="54" customWidth="1"/>
    <col min="8964" max="8964" width="9.28515625" style="54" bestFit="1" customWidth="1"/>
    <col min="8965" max="8965" width="9.140625" style="54"/>
    <col min="8966" max="8966" width="12.7109375" style="54" customWidth="1"/>
    <col min="8967" max="9205" width="9.140625" style="54"/>
    <col min="9206" max="9206" width="15.42578125" style="54" customWidth="1"/>
    <col min="9207" max="9207" width="14.42578125" style="54" customWidth="1"/>
    <col min="9208" max="9209" width="11" style="54" customWidth="1"/>
    <col min="9210" max="9210" width="15" style="54" customWidth="1"/>
    <col min="9211" max="9211" width="11" style="54" customWidth="1"/>
    <col min="9212" max="9212" width="12.7109375" style="54" customWidth="1"/>
    <col min="9213" max="9213" width="12.85546875" style="54" customWidth="1"/>
    <col min="9214" max="9214" width="13.42578125" style="54" customWidth="1"/>
    <col min="9215" max="9218" width="9.140625" style="54"/>
    <col min="9219" max="9219" width="15.28515625" style="54" customWidth="1"/>
    <col min="9220" max="9220" width="9.28515625" style="54" bestFit="1" customWidth="1"/>
    <col min="9221" max="9221" width="9.140625" style="54"/>
    <col min="9222" max="9222" width="12.7109375" style="54" customWidth="1"/>
    <col min="9223" max="9461" width="9.140625" style="54"/>
    <col min="9462" max="9462" width="15.42578125" style="54" customWidth="1"/>
    <col min="9463" max="9463" width="14.42578125" style="54" customWidth="1"/>
    <col min="9464" max="9465" width="11" style="54" customWidth="1"/>
    <col min="9466" max="9466" width="15" style="54" customWidth="1"/>
    <col min="9467" max="9467" width="11" style="54" customWidth="1"/>
    <col min="9468" max="9468" width="12.7109375" style="54" customWidth="1"/>
    <col min="9469" max="9469" width="12.85546875" style="54" customWidth="1"/>
    <col min="9470" max="9470" width="13.42578125" style="54" customWidth="1"/>
    <col min="9471" max="9474" width="9.140625" style="54"/>
    <col min="9475" max="9475" width="15.28515625" style="54" customWidth="1"/>
    <col min="9476" max="9476" width="9.28515625" style="54" bestFit="1" customWidth="1"/>
    <col min="9477" max="9477" width="9.140625" style="54"/>
    <col min="9478" max="9478" width="12.7109375" style="54" customWidth="1"/>
    <col min="9479" max="9717" width="9.140625" style="54"/>
    <col min="9718" max="9718" width="15.42578125" style="54" customWidth="1"/>
    <col min="9719" max="9719" width="14.42578125" style="54" customWidth="1"/>
    <col min="9720" max="9721" width="11" style="54" customWidth="1"/>
    <col min="9722" max="9722" width="15" style="54" customWidth="1"/>
    <col min="9723" max="9723" width="11" style="54" customWidth="1"/>
    <col min="9724" max="9724" width="12.7109375" style="54" customWidth="1"/>
    <col min="9725" max="9725" width="12.85546875" style="54" customWidth="1"/>
    <col min="9726" max="9726" width="13.42578125" style="54" customWidth="1"/>
    <col min="9727" max="9730" width="9.140625" style="54"/>
    <col min="9731" max="9731" width="15.28515625" style="54" customWidth="1"/>
    <col min="9732" max="9732" width="9.28515625" style="54" bestFit="1" customWidth="1"/>
    <col min="9733" max="9733" width="9.140625" style="54"/>
    <col min="9734" max="9734" width="12.7109375" style="54" customWidth="1"/>
    <col min="9735" max="9973" width="9.140625" style="54"/>
    <col min="9974" max="9974" width="15.42578125" style="54" customWidth="1"/>
    <col min="9975" max="9975" width="14.42578125" style="54" customWidth="1"/>
    <col min="9976" max="9977" width="11" style="54" customWidth="1"/>
    <col min="9978" max="9978" width="15" style="54" customWidth="1"/>
    <col min="9979" max="9979" width="11" style="54" customWidth="1"/>
    <col min="9980" max="9980" width="12.7109375" style="54" customWidth="1"/>
    <col min="9981" max="9981" width="12.85546875" style="54" customWidth="1"/>
    <col min="9982" max="9982" width="13.42578125" style="54" customWidth="1"/>
    <col min="9983" max="9986" width="9.140625" style="54"/>
    <col min="9987" max="9987" width="15.28515625" style="54" customWidth="1"/>
    <col min="9988" max="9988" width="9.28515625" style="54" bestFit="1" customWidth="1"/>
    <col min="9989" max="9989" width="9.140625" style="54"/>
    <col min="9990" max="9990" width="12.7109375" style="54" customWidth="1"/>
    <col min="9991" max="10229" width="9.140625" style="54"/>
    <col min="10230" max="10230" width="15.42578125" style="54" customWidth="1"/>
    <col min="10231" max="10231" width="14.42578125" style="54" customWidth="1"/>
    <col min="10232" max="10233" width="11" style="54" customWidth="1"/>
    <col min="10234" max="10234" width="15" style="54" customWidth="1"/>
    <col min="10235" max="10235" width="11" style="54" customWidth="1"/>
    <col min="10236" max="10236" width="12.7109375" style="54" customWidth="1"/>
    <col min="10237" max="10237" width="12.85546875" style="54" customWidth="1"/>
    <col min="10238" max="10238" width="13.42578125" style="54" customWidth="1"/>
    <col min="10239" max="10242" width="9.140625" style="54"/>
    <col min="10243" max="10243" width="15.28515625" style="54" customWidth="1"/>
    <col min="10244" max="10244" width="9.28515625" style="54" bestFit="1" customWidth="1"/>
    <col min="10245" max="10245" width="9.140625" style="54"/>
    <col min="10246" max="10246" width="12.7109375" style="54" customWidth="1"/>
    <col min="10247" max="10485" width="9.140625" style="54"/>
    <col min="10486" max="10486" width="15.42578125" style="54" customWidth="1"/>
    <col min="10487" max="10487" width="14.42578125" style="54" customWidth="1"/>
    <col min="10488" max="10489" width="11" style="54" customWidth="1"/>
    <col min="10490" max="10490" width="15" style="54" customWidth="1"/>
    <col min="10491" max="10491" width="11" style="54" customWidth="1"/>
    <col min="10492" max="10492" width="12.7109375" style="54" customWidth="1"/>
    <col min="10493" max="10493" width="12.85546875" style="54" customWidth="1"/>
    <col min="10494" max="10494" width="13.42578125" style="54" customWidth="1"/>
    <col min="10495" max="10498" width="9.140625" style="54"/>
    <col min="10499" max="10499" width="15.28515625" style="54" customWidth="1"/>
    <col min="10500" max="10500" width="9.28515625" style="54" bestFit="1" customWidth="1"/>
    <col min="10501" max="10501" width="9.140625" style="54"/>
    <col min="10502" max="10502" width="12.7109375" style="54" customWidth="1"/>
    <col min="10503" max="10741" width="9.140625" style="54"/>
    <col min="10742" max="10742" width="15.42578125" style="54" customWidth="1"/>
    <col min="10743" max="10743" width="14.42578125" style="54" customWidth="1"/>
    <col min="10744" max="10745" width="11" style="54" customWidth="1"/>
    <col min="10746" max="10746" width="15" style="54" customWidth="1"/>
    <col min="10747" max="10747" width="11" style="54" customWidth="1"/>
    <col min="10748" max="10748" width="12.7109375" style="54" customWidth="1"/>
    <col min="10749" max="10749" width="12.85546875" style="54" customWidth="1"/>
    <col min="10750" max="10750" width="13.42578125" style="54" customWidth="1"/>
    <col min="10751" max="10754" width="9.140625" style="54"/>
    <col min="10755" max="10755" width="15.28515625" style="54" customWidth="1"/>
    <col min="10756" max="10756" width="9.28515625" style="54" bestFit="1" customWidth="1"/>
    <col min="10757" max="10757" width="9.140625" style="54"/>
    <col min="10758" max="10758" width="12.7109375" style="54" customWidth="1"/>
    <col min="10759" max="10997" width="9.140625" style="54"/>
    <col min="10998" max="10998" width="15.42578125" style="54" customWidth="1"/>
    <col min="10999" max="10999" width="14.42578125" style="54" customWidth="1"/>
    <col min="11000" max="11001" width="11" style="54" customWidth="1"/>
    <col min="11002" max="11002" width="15" style="54" customWidth="1"/>
    <col min="11003" max="11003" width="11" style="54" customWidth="1"/>
    <col min="11004" max="11004" width="12.7109375" style="54" customWidth="1"/>
    <col min="11005" max="11005" width="12.85546875" style="54" customWidth="1"/>
    <col min="11006" max="11006" width="13.42578125" style="54" customWidth="1"/>
    <col min="11007" max="11010" width="9.140625" style="54"/>
    <col min="11011" max="11011" width="15.28515625" style="54" customWidth="1"/>
    <col min="11012" max="11012" width="9.28515625" style="54" bestFit="1" customWidth="1"/>
    <col min="11013" max="11013" width="9.140625" style="54"/>
    <col min="11014" max="11014" width="12.7109375" style="54" customWidth="1"/>
    <col min="11015" max="11253" width="9.140625" style="54"/>
    <col min="11254" max="11254" width="15.42578125" style="54" customWidth="1"/>
    <col min="11255" max="11255" width="14.42578125" style="54" customWidth="1"/>
    <col min="11256" max="11257" width="11" style="54" customWidth="1"/>
    <col min="11258" max="11258" width="15" style="54" customWidth="1"/>
    <col min="11259" max="11259" width="11" style="54" customWidth="1"/>
    <col min="11260" max="11260" width="12.7109375" style="54" customWidth="1"/>
    <col min="11261" max="11261" width="12.85546875" style="54" customWidth="1"/>
    <col min="11262" max="11262" width="13.42578125" style="54" customWidth="1"/>
    <col min="11263" max="11266" width="9.140625" style="54"/>
    <col min="11267" max="11267" width="15.28515625" style="54" customWidth="1"/>
    <col min="11268" max="11268" width="9.28515625" style="54" bestFit="1" customWidth="1"/>
    <col min="11269" max="11269" width="9.140625" style="54"/>
    <col min="11270" max="11270" width="12.7109375" style="54" customWidth="1"/>
    <col min="11271" max="11509" width="9.140625" style="54"/>
    <col min="11510" max="11510" width="15.42578125" style="54" customWidth="1"/>
    <col min="11511" max="11511" width="14.42578125" style="54" customWidth="1"/>
    <col min="11512" max="11513" width="11" style="54" customWidth="1"/>
    <col min="11514" max="11514" width="15" style="54" customWidth="1"/>
    <col min="11515" max="11515" width="11" style="54" customWidth="1"/>
    <col min="11516" max="11516" width="12.7109375" style="54" customWidth="1"/>
    <col min="11517" max="11517" width="12.85546875" style="54" customWidth="1"/>
    <col min="11518" max="11518" width="13.42578125" style="54" customWidth="1"/>
    <col min="11519" max="11522" width="9.140625" style="54"/>
    <col min="11523" max="11523" width="15.28515625" style="54" customWidth="1"/>
    <col min="11524" max="11524" width="9.28515625" style="54" bestFit="1" customWidth="1"/>
    <col min="11525" max="11525" width="9.140625" style="54"/>
    <col min="11526" max="11526" width="12.7109375" style="54" customWidth="1"/>
    <col min="11527" max="11765" width="9.140625" style="54"/>
    <col min="11766" max="11766" width="15.42578125" style="54" customWidth="1"/>
    <col min="11767" max="11767" width="14.42578125" style="54" customWidth="1"/>
    <col min="11768" max="11769" width="11" style="54" customWidth="1"/>
    <col min="11770" max="11770" width="15" style="54" customWidth="1"/>
    <col min="11771" max="11771" width="11" style="54" customWidth="1"/>
    <col min="11772" max="11772" width="12.7109375" style="54" customWidth="1"/>
    <col min="11773" max="11773" width="12.85546875" style="54" customWidth="1"/>
    <col min="11774" max="11774" width="13.42578125" style="54" customWidth="1"/>
    <col min="11775" max="11778" width="9.140625" style="54"/>
    <col min="11779" max="11779" width="15.28515625" style="54" customWidth="1"/>
    <col min="11780" max="11780" width="9.28515625" style="54" bestFit="1" customWidth="1"/>
    <col min="11781" max="11781" width="9.140625" style="54"/>
    <col min="11782" max="11782" width="12.7109375" style="54" customWidth="1"/>
    <col min="11783" max="12021" width="9.140625" style="54"/>
    <col min="12022" max="12022" width="15.42578125" style="54" customWidth="1"/>
    <col min="12023" max="12023" width="14.42578125" style="54" customWidth="1"/>
    <col min="12024" max="12025" width="11" style="54" customWidth="1"/>
    <col min="12026" max="12026" width="15" style="54" customWidth="1"/>
    <col min="12027" max="12027" width="11" style="54" customWidth="1"/>
    <col min="12028" max="12028" width="12.7109375" style="54" customWidth="1"/>
    <col min="12029" max="12029" width="12.85546875" style="54" customWidth="1"/>
    <col min="12030" max="12030" width="13.42578125" style="54" customWidth="1"/>
    <col min="12031" max="12034" width="9.140625" style="54"/>
    <col min="12035" max="12035" width="15.28515625" style="54" customWidth="1"/>
    <col min="12036" max="12036" width="9.28515625" style="54" bestFit="1" customWidth="1"/>
    <col min="12037" max="12037" width="9.140625" style="54"/>
    <col min="12038" max="12038" width="12.7109375" style="54" customWidth="1"/>
    <col min="12039" max="12277" width="9.140625" style="54"/>
    <col min="12278" max="12278" width="15.42578125" style="54" customWidth="1"/>
    <col min="12279" max="12279" width="14.42578125" style="54" customWidth="1"/>
    <col min="12280" max="12281" width="11" style="54" customWidth="1"/>
    <col min="12282" max="12282" width="15" style="54" customWidth="1"/>
    <col min="12283" max="12283" width="11" style="54" customWidth="1"/>
    <col min="12284" max="12284" width="12.7109375" style="54" customWidth="1"/>
    <col min="12285" max="12285" width="12.85546875" style="54" customWidth="1"/>
    <col min="12286" max="12286" width="13.42578125" style="54" customWidth="1"/>
    <col min="12287" max="12290" width="9.140625" style="54"/>
    <col min="12291" max="12291" width="15.28515625" style="54" customWidth="1"/>
    <col min="12292" max="12292" width="9.28515625" style="54" bestFit="1" customWidth="1"/>
    <col min="12293" max="12293" width="9.140625" style="54"/>
    <col min="12294" max="12294" width="12.7109375" style="54" customWidth="1"/>
    <col min="12295" max="12533" width="9.140625" style="54"/>
    <col min="12534" max="12534" width="15.42578125" style="54" customWidth="1"/>
    <col min="12535" max="12535" width="14.42578125" style="54" customWidth="1"/>
    <col min="12536" max="12537" width="11" style="54" customWidth="1"/>
    <col min="12538" max="12538" width="15" style="54" customWidth="1"/>
    <col min="12539" max="12539" width="11" style="54" customWidth="1"/>
    <col min="12540" max="12540" width="12.7109375" style="54" customWidth="1"/>
    <col min="12541" max="12541" width="12.85546875" style="54" customWidth="1"/>
    <col min="12542" max="12542" width="13.42578125" style="54" customWidth="1"/>
    <col min="12543" max="12546" width="9.140625" style="54"/>
    <col min="12547" max="12547" width="15.28515625" style="54" customWidth="1"/>
    <col min="12548" max="12548" width="9.28515625" style="54" bestFit="1" customWidth="1"/>
    <col min="12549" max="12549" width="9.140625" style="54"/>
    <col min="12550" max="12550" width="12.7109375" style="54" customWidth="1"/>
    <col min="12551" max="12789" width="9.140625" style="54"/>
    <col min="12790" max="12790" width="15.42578125" style="54" customWidth="1"/>
    <col min="12791" max="12791" width="14.42578125" style="54" customWidth="1"/>
    <col min="12792" max="12793" width="11" style="54" customWidth="1"/>
    <col min="12794" max="12794" width="15" style="54" customWidth="1"/>
    <col min="12795" max="12795" width="11" style="54" customWidth="1"/>
    <col min="12796" max="12796" width="12.7109375" style="54" customWidth="1"/>
    <col min="12797" max="12797" width="12.85546875" style="54" customWidth="1"/>
    <col min="12798" max="12798" width="13.42578125" style="54" customWidth="1"/>
    <col min="12799" max="12802" width="9.140625" style="54"/>
    <col min="12803" max="12803" width="15.28515625" style="54" customWidth="1"/>
    <col min="12804" max="12804" width="9.28515625" style="54" bestFit="1" customWidth="1"/>
    <col min="12805" max="12805" width="9.140625" style="54"/>
    <col min="12806" max="12806" width="12.7109375" style="54" customWidth="1"/>
    <col min="12807" max="13045" width="9.140625" style="54"/>
    <col min="13046" max="13046" width="15.42578125" style="54" customWidth="1"/>
    <col min="13047" max="13047" width="14.42578125" style="54" customWidth="1"/>
    <col min="13048" max="13049" width="11" style="54" customWidth="1"/>
    <col min="13050" max="13050" width="15" style="54" customWidth="1"/>
    <col min="13051" max="13051" width="11" style="54" customWidth="1"/>
    <col min="13052" max="13052" width="12.7109375" style="54" customWidth="1"/>
    <col min="13053" max="13053" width="12.85546875" style="54" customWidth="1"/>
    <col min="13054" max="13054" width="13.42578125" style="54" customWidth="1"/>
    <col min="13055" max="13058" width="9.140625" style="54"/>
    <col min="13059" max="13059" width="15.28515625" style="54" customWidth="1"/>
    <col min="13060" max="13060" width="9.28515625" style="54" bestFit="1" customWidth="1"/>
    <col min="13061" max="13061" width="9.140625" style="54"/>
    <col min="13062" max="13062" width="12.7109375" style="54" customWidth="1"/>
    <col min="13063" max="13301" width="9.140625" style="54"/>
    <col min="13302" max="13302" width="15.42578125" style="54" customWidth="1"/>
    <col min="13303" max="13303" width="14.42578125" style="54" customWidth="1"/>
    <col min="13304" max="13305" width="11" style="54" customWidth="1"/>
    <col min="13306" max="13306" width="15" style="54" customWidth="1"/>
    <col min="13307" max="13307" width="11" style="54" customWidth="1"/>
    <col min="13308" max="13308" width="12.7109375" style="54" customWidth="1"/>
    <col min="13309" max="13309" width="12.85546875" style="54" customWidth="1"/>
    <col min="13310" max="13310" width="13.42578125" style="54" customWidth="1"/>
    <col min="13311" max="13314" width="9.140625" style="54"/>
    <col min="13315" max="13315" width="15.28515625" style="54" customWidth="1"/>
    <col min="13316" max="13316" width="9.28515625" style="54" bestFit="1" customWidth="1"/>
    <col min="13317" max="13317" width="9.140625" style="54"/>
    <col min="13318" max="13318" width="12.7109375" style="54" customWidth="1"/>
    <col min="13319" max="13557" width="9.140625" style="54"/>
    <col min="13558" max="13558" width="15.42578125" style="54" customWidth="1"/>
    <col min="13559" max="13559" width="14.42578125" style="54" customWidth="1"/>
    <col min="13560" max="13561" width="11" style="54" customWidth="1"/>
    <col min="13562" max="13562" width="15" style="54" customWidth="1"/>
    <col min="13563" max="13563" width="11" style="54" customWidth="1"/>
    <col min="13564" max="13564" width="12.7109375" style="54" customWidth="1"/>
    <col min="13565" max="13565" width="12.85546875" style="54" customWidth="1"/>
    <col min="13566" max="13566" width="13.42578125" style="54" customWidth="1"/>
    <col min="13567" max="13570" width="9.140625" style="54"/>
    <col min="13571" max="13571" width="15.28515625" style="54" customWidth="1"/>
    <col min="13572" max="13572" width="9.28515625" style="54" bestFit="1" customWidth="1"/>
    <col min="13573" max="13573" width="9.140625" style="54"/>
    <col min="13574" max="13574" width="12.7109375" style="54" customWidth="1"/>
    <col min="13575" max="13813" width="9.140625" style="54"/>
    <col min="13814" max="13814" width="15.42578125" style="54" customWidth="1"/>
    <col min="13815" max="13815" width="14.42578125" style="54" customWidth="1"/>
    <col min="13816" max="13817" width="11" style="54" customWidth="1"/>
    <col min="13818" max="13818" width="15" style="54" customWidth="1"/>
    <col min="13819" max="13819" width="11" style="54" customWidth="1"/>
    <col min="13820" max="13820" width="12.7109375" style="54" customWidth="1"/>
    <col min="13821" max="13821" width="12.85546875" style="54" customWidth="1"/>
    <col min="13822" max="13822" width="13.42578125" style="54" customWidth="1"/>
    <col min="13823" max="13826" width="9.140625" style="54"/>
    <col min="13827" max="13827" width="15.28515625" style="54" customWidth="1"/>
    <col min="13828" max="13828" width="9.28515625" style="54" bestFit="1" customWidth="1"/>
    <col min="13829" max="13829" width="9.140625" style="54"/>
    <col min="13830" max="13830" width="12.7109375" style="54" customWidth="1"/>
    <col min="13831" max="14069" width="9.140625" style="54"/>
    <col min="14070" max="14070" width="15.42578125" style="54" customWidth="1"/>
    <col min="14071" max="14071" width="14.42578125" style="54" customWidth="1"/>
    <col min="14072" max="14073" width="11" style="54" customWidth="1"/>
    <col min="14074" max="14074" width="15" style="54" customWidth="1"/>
    <col min="14075" max="14075" width="11" style="54" customWidth="1"/>
    <col min="14076" max="14076" width="12.7109375" style="54" customWidth="1"/>
    <col min="14077" max="14077" width="12.85546875" style="54" customWidth="1"/>
    <col min="14078" max="14078" width="13.42578125" style="54" customWidth="1"/>
    <col min="14079" max="14082" width="9.140625" style="54"/>
    <col min="14083" max="14083" width="15.28515625" style="54" customWidth="1"/>
    <col min="14084" max="14084" width="9.28515625" style="54" bestFit="1" customWidth="1"/>
    <col min="14085" max="14085" width="9.140625" style="54"/>
    <col min="14086" max="14086" width="12.7109375" style="54" customWidth="1"/>
    <col min="14087" max="14325" width="9.140625" style="54"/>
    <col min="14326" max="14326" width="15.42578125" style="54" customWidth="1"/>
    <col min="14327" max="14327" width="14.42578125" style="54" customWidth="1"/>
    <col min="14328" max="14329" width="11" style="54" customWidth="1"/>
    <col min="14330" max="14330" width="15" style="54" customWidth="1"/>
    <col min="14331" max="14331" width="11" style="54" customWidth="1"/>
    <col min="14332" max="14332" width="12.7109375" style="54" customWidth="1"/>
    <col min="14333" max="14333" width="12.85546875" style="54" customWidth="1"/>
    <col min="14334" max="14334" width="13.42578125" style="54" customWidth="1"/>
    <col min="14335" max="14338" width="9.140625" style="54"/>
    <col min="14339" max="14339" width="15.28515625" style="54" customWidth="1"/>
    <col min="14340" max="14340" width="9.28515625" style="54" bestFit="1" customWidth="1"/>
    <col min="14341" max="14341" width="9.140625" style="54"/>
    <col min="14342" max="14342" width="12.7109375" style="54" customWidth="1"/>
    <col min="14343" max="14581" width="9.140625" style="54"/>
    <col min="14582" max="14582" width="15.42578125" style="54" customWidth="1"/>
    <col min="14583" max="14583" width="14.42578125" style="54" customWidth="1"/>
    <col min="14584" max="14585" width="11" style="54" customWidth="1"/>
    <col min="14586" max="14586" width="15" style="54" customWidth="1"/>
    <col min="14587" max="14587" width="11" style="54" customWidth="1"/>
    <col min="14588" max="14588" width="12.7109375" style="54" customWidth="1"/>
    <col min="14589" max="14589" width="12.85546875" style="54" customWidth="1"/>
    <col min="14590" max="14590" width="13.42578125" style="54" customWidth="1"/>
    <col min="14591" max="14594" width="9.140625" style="54"/>
    <col min="14595" max="14595" width="15.28515625" style="54" customWidth="1"/>
    <col min="14596" max="14596" width="9.28515625" style="54" bestFit="1" customWidth="1"/>
    <col min="14597" max="14597" width="9.140625" style="54"/>
    <col min="14598" max="14598" width="12.7109375" style="54" customWidth="1"/>
    <col min="14599" max="14837" width="9.140625" style="54"/>
    <col min="14838" max="14838" width="15.42578125" style="54" customWidth="1"/>
    <col min="14839" max="14839" width="14.42578125" style="54" customWidth="1"/>
    <col min="14840" max="14841" width="11" style="54" customWidth="1"/>
    <col min="14842" max="14842" width="15" style="54" customWidth="1"/>
    <col min="14843" max="14843" width="11" style="54" customWidth="1"/>
    <col min="14844" max="14844" width="12.7109375" style="54" customWidth="1"/>
    <col min="14845" max="14845" width="12.85546875" style="54" customWidth="1"/>
    <col min="14846" max="14846" width="13.42578125" style="54" customWidth="1"/>
    <col min="14847" max="14850" width="9.140625" style="54"/>
    <col min="14851" max="14851" width="15.28515625" style="54" customWidth="1"/>
    <col min="14852" max="14852" width="9.28515625" style="54" bestFit="1" customWidth="1"/>
    <col min="14853" max="14853" width="9.140625" style="54"/>
    <col min="14854" max="14854" width="12.7109375" style="54" customWidth="1"/>
    <col min="14855" max="15093" width="9.140625" style="54"/>
    <col min="15094" max="15094" width="15.42578125" style="54" customWidth="1"/>
    <col min="15095" max="15095" width="14.42578125" style="54" customWidth="1"/>
    <col min="15096" max="15097" width="11" style="54" customWidth="1"/>
    <col min="15098" max="15098" width="15" style="54" customWidth="1"/>
    <col min="15099" max="15099" width="11" style="54" customWidth="1"/>
    <col min="15100" max="15100" width="12.7109375" style="54" customWidth="1"/>
    <col min="15101" max="15101" width="12.85546875" style="54" customWidth="1"/>
    <col min="15102" max="15102" width="13.42578125" style="54" customWidth="1"/>
    <col min="15103" max="15106" width="9.140625" style="54"/>
    <col min="15107" max="15107" width="15.28515625" style="54" customWidth="1"/>
    <col min="15108" max="15108" width="9.28515625" style="54" bestFit="1" customWidth="1"/>
    <col min="15109" max="15109" width="9.140625" style="54"/>
    <col min="15110" max="15110" width="12.7109375" style="54" customWidth="1"/>
    <col min="15111" max="15349" width="9.140625" style="54"/>
    <col min="15350" max="15350" width="15.42578125" style="54" customWidth="1"/>
    <col min="15351" max="15351" width="14.42578125" style="54" customWidth="1"/>
    <col min="15352" max="15353" width="11" style="54" customWidth="1"/>
    <col min="15354" max="15354" width="15" style="54" customWidth="1"/>
    <col min="15355" max="15355" width="11" style="54" customWidth="1"/>
    <col min="15356" max="15356" width="12.7109375" style="54" customWidth="1"/>
    <col min="15357" max="15357" width="12.85546875" style="54" customWidth="1"/>
    <col min="15358" max="15358" width="13.42578125" style="54" customWidth="1"/>
    <col min="15359" max="15362" width="9.140625" style="54"/>
    <col min="15363" max="15363" width="15.28515625" style="54" customWidth="1"/>
    <col min="15364" max="15364" width="9.28515625" style="54" bestFit="1" customWidth="1"/>
    <col min="15365" max="15365" width="9.140625" style="54"/>
    <col min="15366" max="15366" width="12.7109375" style="54" customWidth="1"/>
    <col min="15367" max="15605" width="9.140625" style="54"/>
    <col min="15606" max="15606" width="15.42578125" style="54" customWidth="1"/>
    <col min="15607" max="15607" width="14.42578125" style="54" customWidth="1"/>
    <col min="15608" max="15609" width="11" style="54" customWidth="1"/>
    <col min="15610" max="15610" width="15" style="54" customWidth="1"/>
    <col min="15611" max="15611" width="11" style="54" customWidth="1"/>
    <col min="15612" max="15612" width="12.7109375" style="54" customWidth="1"/>
    <col min="15613" max="15613" width="12.85546875" style="54" customWidth="1"/>
    <col min="15614" max="15614" width="13.42578125" style="54" customWidth="1"/>
    <col min="15615" max="15618" width="9.140625" style="54"/>
    <col min="15619" max="15619" width="15.28515625" style="54" customWidth="1"/>
    <col min="15620" max="15620" width="9.28515625" style="54" bestFit="1" customWidth="1"/>
    <col min="15621" max="15621" width="9.140625" style="54"/>
    <col min="15622" max="15622" width="12.7109375" style="54" customWidth="1"/>
    <col min="15623" max="15861" width="9.140625" style="54"/>
    <col min="15862" max="15862" width="15.42578125" style="54" customWidth="1"/>
    <col min="15863" max="15863" width="14.42578125" style="54" customWidth="1"/>
    <col min="15864" max="15865" width="11" style="54" customWidth="1"/>
    <col min="15866" max="15866" width="15" style="54" customWidth="1"/>
    <col min="15867" max="15867" width="11" style="54" customWidth="1"/>
    <col min="15868" max="15868" width="12.7109375" style="54" customWidth="1"/>
    <col min="15869" max="15869" width="12.85546875" style="54" customWidth="1"/>
    <col min="15870" max="15870" width="13.42578125" style="54" customWidth="1"/>
    <col min="15871" max="15874" width="9.140625" style="54"/>
    <col min="15875" max="15875" width="15.28515625" style="54" customWidth="1"/>
    <col min="15876" max="15876" width="9.28515625" style="54" bestFit="1" customWidth="1"/>
    <col min="15877" max="15877" width="9.140625" style="54"/>
    <col min="15878" max="15878" width="12.7109375" style="54" customWidth="1"/>
    <col min="15879" max="16117" width="9.140625" style="54"/>
    <col min="16118" max="16118" width="15.42578125" style="54" customWidth="1"/>
    <col min="16119" max="16119" width="14.42578125" style="54" customWidth="1"/>
    <col min="16120" max="16121" width="11" style="54" customWidth="1"/>
    <col min="16122" max="16122" width="15" style="54" customWidth="1"/>
    <col min="16123" max="16123" width="11" style="54" customWidth="1"/>
    <col min="16124" max="16124" width="12.7109375" style="54" customWidth="1"/>
    <col min="16125" max="16125" width="12.85546875" style="54" customWidth="1"/>
    <col min="16126" max="16126" width="13.42578125" style="54" customWidth="1"/>
    <col min="16127" max="16130" width="9.140625" style="54"/>
    <col min="16131" max="16131" width="15.28515625" style="54" customWidth="1"/>
    <col min="16132" max="16132" width="9.28515625" style="54" bestFit="1" customWidth="1"/>
    <col min="16133" max="16133" width="9.140625" style="54"/>
    <col min="16134" max="16134" width="12.7109375" style="54" customWidth="1"/>
    <col min="16135" max="16384" width="9.140625" style="54"/>
  </cols>
  <sheetData>
    <row r="1" spans="1:16" ht="15.75">
      <c r="D1" s="55" t="s">
        <v>74</v>
      </c>
      <c r="E1" s="56"/>
      <c r="F1" s="56"/>
      <c r="G1" s="56"/>
      <c r="H1" s="56"/>
      <c r="I1" s="56"/>
      <c r="J1" s="56"/>
    </row>
    <row r="2" spans="1:16">
      <c r="B2" s="57" t="s">
        <v>170</v>
      </c>
      <c r="C2" s="58">
        <f>COUNT(B13:B73)</f>
        <v>16</v>
      </c>
      <c r="D2" s="59" t="s">
        <v>76</v>
      </c>
      <c r="E2" s="59" t="s">
        <v>171</v>
      </c>
      <c r="F2" s="59" t="s">
        <v>172</v>
      </c>
      <c r="G2" s="59" t="s">
        <v>173</v>
      </c>
      <c r="H2" s="59" t="s">
        <v>80</v>
      </c>
      <c r="I2" s="59" t="s">
        <v>81</v>
      </c>
      <c r="J2" s="59" t="s">
        <v>174</v>
      </c>
      <c r="K2" s="59" t="s">
        <v>83</v>
      </c>
      <c r="L2" s="60" t="s">
        <v>175</v>
      </c>
    </row>
    <row r="3" spans="1:16">
      <c r="B3" s="57" t="s">
        <v>176</v>
      </c>
      <c r="C3" s="58">
        <f>COUNT(B13:H13)</f>
        <v>3</v>
      </c>
      <c r="D3" s="61" t="s">
        <v>177</v>
      </c>
      <c r="E3" s="62">
        <f>C3-1</f>
        <v>2</v>
      </c>
      <c r="F3" s="62">
        <f>(SUMSQ(B74:H74)/C2)-C6</f>
        <v>0.9360484999996288</v>
      </c>
      <c r="G3" s="62">
        <f>F3/E3</f>
        <v>0.4680242499998144</v>
      </c>
      <c r="H3" s="62">
        <f>G3/G5</f>
        <v>1.0893213800552761</v>
      </c>
      <c r="I3" s="63">
        <f>FINV(0.05,E3,E$5)</f>
        <v>3.3158295010646679</v>
      </c>
      <c r="J3" s="64" t="str">
        <f>IF(H3&gt;K3,"**",IF(H3&gt;I3,"*","NS"))</f>
        <v>NS</v>
      </c>
      <c r="K3" s="63">
        <f>FINV(0.01,E3,E$5)</f>
        <v>5.3903458632348258</v>
      </c>
      <c r="L3" s="54">
        <f>FDIST(H3,E3,E$5)</f>
        <v>0.3493839779935094</v>
      </c>
    </row>
    <row r="4" spans="1:16">
      <c r="B4" s="57" t="s">
        <v>178</v>
      </c>
      <c r="C4" s="65">
        <f>I74</f>
        <v>194.86800000000002</v>
      </c>
      <c r="D4" s="61" t="s">
        <v>179</v>
      </c>
      <c r="E4" s="62">
        <f>C2-1</f>
        <v>15</v>
      </c>
      <c r="F4" s="62">
        <f>(SUMSQ(I13:I73)/C3)-C6</f>
        <v>137.00946033333287</v>
      </c>
      <c r="G4" s="62">
        <f>F4/E4</f>
        <v>9.1339640222221909</v>
      </c>
      <c r="H4" s="62">
        <f>G4/G5</f>
        <v>21.25920247522701</v>
      </c>
      <c r="I4" s="63">
        <f>FINV(0.05,E4,E$5)</f>
        <v>2.0148036912809903</v>
      </c>
      <c r="J4" s="64" t="str">
        <f>IF(H4&gt;K4,"**",IF(H4&gt;I4,"*","NS"))</f>
        <v>**</v>
      </c>
      <c r="K4" s="63">
        <f>FINV(0.01,E4,E$5)</f>
        <v>2.700180341765182</v>
      </c>
      <c r="L4" s="66">
        <f>FDIST(H4,E4,E$5)</f>
        <v>5.8608268667961806E-12</v>
      </c>
    </row>
    <row r="5" spans="1:16">
      <c r="B5" s="57" t="s">
        <v>97</v>
      </c>
      <c r="C5" s="65">
        <f>I74/(C2*C3)</f>
        <v>4.0597500000000002</v>
      </c>
      <c r="D5" s="61" t="s">
        <v>180</v>
      </c>
      <c r="E5" s="62">
        <f>E4*E3</f>
        <v>30</v>
      </c>
      <c r="F5" s="62">
        <f>F6-F4-F3</f>
        <v>12.889426166667135</v>
      </c>
      <c r="G5" s="63">
        <f>F5/E5</f>
        <v>0.4296475388889045</v>
      </c>
      <c r="H5" s="62"/>
      <c r="I5" s="62"/>
      <c r="J5" s="64"/>
    </row>
    <row r="6" spans="1:16">
      <c r="B6" s="57" t="s">
        <v>181</v>
      </c>
      <c r="C6" s="65">
        <f>POWER(I74,2)/(C2*C3)</f>
        <v>791.11536300000023</v>
      </c>
      <c r="D6" s="59" t="s">
        <v>91</v>
      </c>
      <c r="E6" s="67">
        <f>C2*C3-1</f>
        <v>47</v>
      </c>
      <c r="F6" s="67">
        <f>SUMSQ(B13:H73)-C6</f>
        <v>150.83493499999963</v>
      </c>
      <c r="G6" s="67"/>
      <c r="H6" s="67"/>
      <c r="I6" s="67"/>
      <c r="J6" s="64"/>
    </row>
    <row r="7" spans="1:16" s="68" customFormat="1">
      <c r="C7" s="69"/>
      <c r="D7" s="70" t="s">
        <v>92</v>
      </c>
      <c r="E7" s="71"/>
      <c r="F7" s="71">
        <f>SQRT(G5)</f>
        <v>0.6554750482580588</v>
      </c>
      <c r="G7" s="72"/>
      <c r="H7" s="72"/>
      <c r="I7" s="72"/>
    </row>
    <row r="8" spans="1:16">
      <c r="D8" s="109" t="s">
        <v>93</v>
      </c>
      <c r="E8" s="109"/>
      <c r="F8" s="73">
        <f>SQRT((G5)/C3)</f>
        <v>0.37843869555887316</v>
      </c>
      <c r="I8" s="74"/>
    </row>
    <row r="9" spans="1:16">
      <c r="D9" s="109" t="s">
        <v>94</v>
      </c>
      <c r="E9" s="109"/>
      <c r="F9" s="73">
        <f>TINV(0.05,E5)*F8*SQRT(2)</f>
        <v>1.0930101963062568</v>
      </c>
      <c r="G9" s="54" t="s">
        <v>95</v>
      </c>
      <c r="H9" s="73">
        <f>TINV(0.01,E5)*F8*SQRT(2)</f>
        <v>1.4717787962614093</v>
      </c>
    </row>
    <row r="10" spans="1:16">
      <c r="D10" s="109" t="s">
        <v>96</v>
      </c>
      <c r="E10" s="109"/>
      <c r="F10" s="73">
        <f>SQRT(G5)/C5*100</f>
        <v>16.145699815458066</v>
      </c>
    </row>
    <row r="11" spans="1:16">
      <c r="D11" s="64"/>
      <c r="E11" s="75"/>
      <c r="O11" s="76" t="s">
        <v>97</v>
      </c>
      <c r="P11" s="77">
        <f>C5</f>
        <v>4.0597500000000002</v>
      </c>
    </row>
    <row r="12" spans="1:16">
      <c r="A12" s="78" t="s">
        <v>179</v>
      </c>
      <c r="B12" s="78" t="s">
        <v>182</v>
      </c>
      <c r="C12" s="78" t="s">
        <v>183</v>
      </c>
      <c r="D12" s="78" t="s">
        <v>184</v>
      </c>
      <c r="E12" s="78">
        <v>4</v>
      </c>
      <c r="F12" s="78">
        <v>5</v>
      </c>
      <c r="G12" s="78">
        <v>6</v>
      </c>
      <c r="H12" s="78">
        <v>8</v>
      </c>
      <c r="I12" s="78" t="s">
        <v>185</v>
      </c>
      <c r="J12" s="78" t="s">
        <v>97</v>
      </c>
      <c r="K12" s="78" t="s">
        <v>186</v>
      </c>
      <c r="O12" s="79" t="s">
        <v>92</v>
      </c>
      <c r="P12" s="80">
        <f>SQRT(G5)</f>
        <v>0.6554750482580588</v>
      </c>
    </row>
    <row r="13" spans="1:16" ht="15">
      <c r="A13" s="37" t="s">
        <v>12</v>
      </c>
      <c r="B13" s="14">
        <v>4.3940000000000001</v>
      </c>
      <c r="C13" s="14">
        <v>4.5640000000000001</v>
      </c>
      <c r="D13" s="14">
        <v>4.6920000000000002</v>
      </c>
      <c r="E13" s="85"/>
      <c r="F13" s="85"/>
      <c r="G13" s="85"/>
      <c r="H13" s="85"/>
      <c r="I13" s="86">
        <f t="shared" ref="I13:I28" si="0">SUM(B13:H13)</f>
        <v>13.65</v>
      </c>
      <c r="J13" s="87">
        <f t="shared" ref="J13:J73" si="1">AVERAGE(B13:H13)</f>
        <v>4.55</v>
      </c>
      <c r="K13" s="67">
        <f t="shared" ref="K13:K73" si="2">STDEV(B13:D13)/SQRT(C$3)</f>
        <v>8.6309520525446437E-2</v>
      </c>
      <c r="O13" s="79" t="s">
        <v>99</v>
      </c>
      <c r="P13" s="80">
        <f>F7/C5*100</f>
        <v>16.145699815458066</v>
      </c>
    </row>
    <row r="14" spans="1:16" ht="15">
      <c r="A14" s="37" t="s">
        <v>13</v>
      </c>
      <c r="B14" s="14">
        <v>5.6029999999999998</v>
      </c>
      <c r="C14" s="14">
        <v>3.3439999999999999</v>
      </c>
      <c r="D14" s="14">
        <v>4.1479999999999997</v>
      </c>
      <c r="E14" s="85"/>
      <c r="F14" s="85"/>
      <c r="G14" s="85"/>
      <c r="H14" s="85"/>
      <c r="I14" s="86">
        <f t="shared" si="0"/>
        <v>13.094999999999999</v>
      </c>
      <c r="J14" s="87">
        <f t="shared" si="1"/>
        <v>4.3649999999999993</v>
      </c>
      <c r="K14" s="67">
        <f t="shared" si="2"/>
        <v>0.66108168935465184</v>
      </c>
      <c r="O14" s="79" t="s">
        <v>100</v>
      </c>
      <c r="P14" s="80">
        <f>F7/SQRT(C3)</f>
        <v>0.37843869555887322</v>
      </c>
    </row>
    <row r="15" spans="1:16" ht="15">
      <c r="A15" s="37" t="s">
        <v>14</v>
      </c>
      <c r="B15" s="14">
        <v>7.798</v>
      </c>
      <c r="C15" s="14">
        <v>8.0540000000000003</v>
      </c>
      <c r="D15" s="14">
        <v>7.4260000000000002</v>
      </c>
      <c r="E15" s="85"/>
      <c r="F15" s="85"/>
      <c r="G15" s="85"/>
      <c r="H15" s="85"/>
      <c r="I15" s="86">
        <f t="shared" si="0"/>
        <v>23.277999999999999</v>
      </c>
      <c r="J15" s="87">
        <f t="shared" si="1"/>
        <v>7.7593333333333332</v>
      </c>
      <c r="K15" s="67">
        <f t="shared" si="2"/>
        <v>0.1823159650472635</v>
      </c>
      <c r="O15" s="79" t="s">
        <v>101</v>
      </c>
      <c r="P15" s="80">
        <f>F8*SQRT(2)</f>
        <v>0.53519313578614125</v>
      </c>
    </row>
    <row r="16" spans="1:16" ht="15">
      <c r="A16" s="37" t="s">
        <v>15</v>
      </c>
      <c r="B16" s="14">
        <v>3.4689999999999999</v>
      </c>
      <c r="C16" s="14">
        <v>2.456</v>
      </c>
      <c r="D16" s="14">
        <v>3.49</v>
      </c>
      <c r="E16" s="85"/>
      <c r="F16" s="85"/>
      <c r="G16" s="85"/>
      <c r="H16" s="85"/>
      <c r="I16" s="86">
        <f t="shared" si="0"/>
        <v>9.4149999999999991</v>
      </c>
      <c r="J16" s="87">
        <f t="shared" si="1"/>
        <v>3.1383333333333332</v>
      </c>
      <c r="K16" s="67">
        <f t="shared" si="2"/>
        <v>0.34122052172231099</v>
      </c>
      <c r="O16" s="79" t="s">
        <v>102</v>
      </c>
      <c r="P16" s="80">
        <f>TINV(0.05,E5)*F8*SQRT(2)</f>
        <v>1.0930101963062568</v>
      </c>
    </row>
    <row r="17" spans="1:16" ht="15">
      <c r="A17" s="37" t="s">
        <v>16</v>
      </c>
      <c r="B17" s="14">
        <v>5.1820000000000004</v>
      </c>
      <c r="C17" s="14">
        <v>4.444</v>
      </c>
      <c r="D17" s="14">
        <v>3.754</v>
      </c>
      <c r="E17" s="85"/>
      <c r="F17" s="85"/>
      <c r="G17" s="85"/>
      <c r="H17" s="85"/>
      <c r="I17" s="86">
        <f t="shared" si="0"/>
        <v>13.38</v>
      </c>
      <c r="J17" s="87">
        <f t="shared" si="1"/>
        <v>4.46</v>
      </c>
      <c r="K17" s="67">
        <f t="shared" si="2"/>
        <v>0.41230571182073139</v>
      </c>
      <c r="O17" s="79" t="s">
        <v>103</v>
      </c>
      <c r="P17" s="80">
        <f>TINV(0.01,E5)*F8*SQRT(2)</f>
        <v>1.4717787962614093</v>
      </c>
    </row>
    <row r="18" spans="1:16" ht="15">
      <c r="A18" s="37" t="s">
        <v>17</v>
      </c>
      <c r="B18" s="14">
        <v>3.7440000000000002</v>
      </c>
      <c r="C18" s="14">
        <v>3.8140000000000001</v>
      </c>
      <c r="D18" s="14">
        <v>5.0640000000000001</v>
      </c>
      <c r="E18" s="85"/>
      <c r="F18" s="85"/>
      <c r="G18" s="85"/>
      <c r="H18" s="85"/>
      <c r="I18" s="86">
        <f t="shared" si="0"/>
        <v>12.622</v>
      </c>
      <c r="J18" s="87">
        <f t="shared" si="1"/>
        <v>4.2073333333333336</v>
      </c>
      <c r="K18" s="67">
        <f t="shared" si="2"/>
        <v>0.42880972211200896</v>
      </c>
      <c r="O18" s="79" t="s">
        <v>104</v>
      </c>
      <c r="P18" s="80">
        <f>(G4-G5)/C3</f>
        <v>2.9014388277777621</v>
      </c>
    </row>
    <row r="19" spans="1:16" ht="15">
      <c r="A19" s="37" t="s">
        <v>18</v>
      </c>
      <c r="B19" s="14">
        <v>7.2279999999999998</v>
      </c>
      <c r="C19" s="14">
        <v>7.67</v>
      </c>
      <c r="D19" s="14">
        <v>7.6219999999999999</v>
      </c>
      <c r="E19" s="85"/>
      <c r="F19" s="85"/>
      <c r="G19" s="85"/>
      <c r="H19" s="85"/>
      <c r="I19" s="86">
        <f t="shared" si="0"/>
        <v>22.52</v>
      </c>
      <c r="J19" s="87">
        <f t="shared" si="1"/>
        <v>7.5066666666666668</v>
      </c>
      <c r="K19" s="67">
        <f t="shared" si="2"/>
        <v>0.14002063340014961</v>
      </c>
      <c r="O19" s="79" t="s">
        <v>105</v>
      </c>
      <c r="P19" s="80">
        <f>P18+G5</f>
        <v>3.3310863666666668</v>
      </c>
    </row>
    <row r="20" spans="1:16" ht="15">
      <c r="A20" s="37" t="s">
        <v>19</v>
      </c>
      <c r="B20" s="14">
        <v>3.9020000000000001</v>
      </c>
      <c r="C20" s="14">
        <v>2.782</v>
      </c>
      <c r="D20" s="14">
        <v>5.3220000000000001</v>
      </c>
      <c r="E20" s="85"/>
      <c r="F20" s="85"/>
      <c r="G20" s="85"/>
      <c r="H20" s="85"/>
      <c r="I20" s="86">
        <f t="shared" si="0"/>
        <v>12.006</v>
      </c>
      <c r="J20" s="87">
        <f t="shared" si="1"/>
        <v>4.0019999999999998</v>
      </c>
      <c r="K20" s="67">
        <f t="shared" si="2"/>
        <v>0.73493763907785636</v>
      </c>
      <c r="O20" s="79" t="s">
        <v>106</v>
      </c>
      <c r="P20" s="80">
        <f>SQRT(P18)</f>
        <v>1.7033610385874633</v>
      </c>
    </row>
    <row r="21" spans="1:16" ht="15">
      <c r="A21" s="37" t="s">
        <v>20</v>
      </c>
      <c r="B21" s="14">
        <v>6.5220000000000002</v>
      </c>
      <c r="C21" s="14">
        <v>4.8380000000000001</v>
      </c>
      <c r="D21" s="14">
        <v>5.0960000000000001</v>
      </c>
      <c r="E21" s="85"/>
      <c r="F21" s="85"/>
      <c r="G21" s="85"/>
      <c r="H21" s="85"/>
      <c r="I21" s="86">
        <f t="shared" si="0"/>
        <v>16.456</v>
      </c>
      <c r="J21" s="87">
        <f t="shared" si="1"/>
        <v>5.4853333333333332</v>
      </c>
      <c r="K21" s="67">
        <f t="shared" si="2"/>
        <v>0.52365680024654127</v>
      </c>
      <c r="O21" s="79" t="s">
        <v>107</v>
      </c>
      <c r="P21" s="80">
        <f>SQRT(P19)</f>
        <v>1.8251263974494114</v>
      </c>
    </row>
    <row r="22" spans="1:16" ht="15">
      <c r="A22" s="37" t="s">
        <v>21</v>
      </c>
      <c r="B22" s="14">
        <v>3.44</v>
      </c>
      <c r="C22" s="14">
        <v>3.6360000000000001</v>
      </c>
      <c r="D22" s="14">
        <v>3.1480000000000001</v>
      </c>
      <c r="E22" s="85"/>
      <c r="F22" s="85"/>
      <c r="G22" s="85"/>
      <c r="H22" s="85"/>
      <c r="I22" s="86">
        <f t="shared" si="0"/>
        <v>10.224</v>
      </c>
      <c r="J22" s="87">
        <f t="shared" si="1"/>
        <v>3.4079999999999999</v>
      </c>
      <c r="K22" s="67">
        <f t="shared" si="2"/>
        <v>0.14177917101370308</v>
      </c>
      <c r="O22" s="79" t="s">
        <v>108</v>
      </c>
      <c r="P22" s="80">
        <f>G5</f>
        <v>0.4296475388889045</v>
      </c>
    </row>
    <row r="23" spans="1:16" ht="15">
      <c r="A23" s="37" t="s">
        <v>22</v>
      </c>
      <c r="B23" s="14">
        <v>3.68</v>
      </c>
      <c r="C23" s="14">
        <v>3.6280000000000001</v>
      </c>
      <c r="D23" s="14">
        <v>3.3479999999999999</v>
      </c>
      <c r="E23" s="85"/>
      <c r="F23" s="85"/>
      <c r="G23" s="85"/>
      <c r="H23" s="85"/>
      <c r="I23" s="86">
        <f t="shared" si="0"/>
        <v>10.655999999999999</v>
      </c>
      <c r="J23" s="87">
        <f t="shared" si="1"/>
        <v>3.5519999999999996</v>
      </c>
      <c r="K23" s="67">
        <f t="shared" si="2"/>
        <v>0.10309865825186686</v>
      </c>
      <c r="O23" s="79" t="s">
        <v>109</v>
      </c>
      <c r="P23" s="80">
        <f>SQRT(P22)</f>
        <v>0.6554750482580588</v>
      </c>
    </row>
    <row r="24" spans="1:16" ht="15">
      <c r="A24" s="37" t="s">
        <v>23</v>
      </c>
      <c r="B24" s="14">
        <v>3.3119999999999998</v>
      </c>
      <c r="C24" s="14">
        <v>4.5039999999999996</v>
      </c>
      <c r="D24" s="14">
        <v>3.6720000000000002</v>
      </c>
      <c r="E24" s="85"/>
      <c r="F24" s="85"/>
      <c r="G24" s="85"/>
      <c r="H24" s="85"/>
      <c r="I24" s="86">
        <f t="shared" si="0"/>
        <v>11.488</v>
      </c>
      <c r="J24" s="87">
        <f t="shared" si="1"/>
        <v>3.829333333333333</v>
      </c>
      <c r="K24" s="67">
        <f t="shared" si="2"/>
        <v>0.35297843812020285</v>
      </c>
      <c r="O24" s="79" t="s">
        <v>110</v>
      </c>
      <c r="P24" s="80">
        <f>P20/C5*100</f>
        <v>41.95728896083412</v>
      </c>
    </row>
    <row r="25" spans="1:16" ht="15">
      <c r="A25" s="37" t="s">
        <v>24</v>
      </c>
      <c r="B25" s="14">
        <v>1.036</v>
      </c>
      <c r="C25" s="14">
        <v>1.48</v>
      </c>
      <c r="D25" s="14">
        <v>1.3959999999999999</v>
      </c>
      <c r="E25" s="85"/>
      <c r="F25" s="85"/>
      <c r="G25" s="85"/>
      <c r="H25" s="85"/>
      <c r="I25" s="86">
        <f t="shared" si="0"/>
        <v>3.9119999999999999</v>
      </c>
      <c r="J25" s="87">
        <f t="shared" si="1"/>
        <v>1.304</v>
      </c>
      <c r="K25" s="67">
        <f t="shared" si="2"/>
        <v>0.13617635624439325</v>
      </c>
      <c r="O25" s="79" t="s">
        <v>111</v>
      </c>
      <c r="P25" s="80">
        <f>P21/C5*100</f>
        <v>44.956620418730495</v>
      </c>
    </row>
    <row r="26" spans="1:16" ht="15">
      <c r="A26" s="37" t="s">
        <v>25</v>
      </c>
      <c r="B26" s="14">
        <v>1.966</v>
      </c>
      <c r="C26" s="14">
        <v>2.4300000000000002</v>
      </c>
      <c r="D26" s="14">
        <v>3.2959999999999998</v>
      </c>
      <c r="E26" s="85"/>
      <c r="F26" s="85"/>
      <c r="G26" s="85"/>
      <c r="H26" s="85"/>
      <c r="I26" s="86">
        <f t="shared" si="0"/>
        <v>7.6920000000000002</v>
      </c>
      <c r="J26" s="87">
        <f t="shared" si="1"/>
        <v>2.5640000000000001</v>
      </c>
      <c r="K26" s="67">
        <f t="shared" si="2"/>
        <v>0.38974008432971385</v>
      </c>
      <c r="O26" s="79" t="s">
        <v>112</v>
      </c>
      <c r="P26" s="80">
        <f>P23/C5*100</f>
        <v>16.145699815458066</v>
      </c>
    </row>
    <row r="27" spans="1:16" ht="15">
      <c r="A27" s="37" t="s">
        <v>26</v>
      </c>
      <c r="B27" s="14">
        <v>1.6140000000000001</v>
      </c>
      <c r="C27" s="14">
        <v>1.3180000000000001</v>
      </c>
      <c r="D27" s="14">
        <v>2.5219999999999998</v>
      </c>
      <c r="E27" s="85"/>
      <c r="F27" s="85"/>
      <c r="G27" s="85"/>
      <c r="H27" s="85"/>
      <c r="I27" s="86">
        <f t="shared" si="0"/>
        <v>5.4540000000000006</v>
      </c>
      <c r="J27" s="87">
        <f t="shared" si="1"/>
        <v>1.8180000000000003</v>
      </c>
      <c r="K27" s="67">
        <f t="shared" si="2"/>
        <v>0.3622227675524175</v>
      </c>
      <c r="O27" s="79" t="s">
        <v>113</v>
      </c>
      <c r="P27" s="80">
        <f>P18/P19*100</f>
        <v>87.101879339176605</v>
      </c>
    </row>
    <row r="28" spans="1:16" ht="15">
      <c r="A28" s="37" t="s">
        <v>27</v>
      </c>
      <c r="B28" s="14">
        <v>2.544</v>
      </c>
      <c r="C28" s="14">
        <v>3.05</v>
      </c>
      <c r="D28" s="14">
        <v>3.4260000000000002</v>
      </c>
      <c r="E28" s="85"/>
      <c r="F28" s="85"/>
      <c r="G28" s="85"/>
      <c r="H28" s="85"/>
      <c r="I28" s="86">
        <f t="shared" si="0"/>
        <v>9.02</v>
      </c>
      <c r="J28" s="87">
        <f t="shared" si="1"/>
        <v>3.0066666666666664</v>
      </c>
      <c r="K28" s="67">
        <f t="shared" si="2"/>
        <v>0.25553168970686302</v>
      </c>
      <c r="O28" s="79" t="s">
        <v>114</v>
      </c>
      <c r="P28" s="80">
        <f>P18/P21*2.06</f>
        <v>3.2748219485373249</v>
      </c>
    </row>
    <row r="29" spans="1:16" ht="15">
      <c r="A29" s="81">
        <v>17</v>
      </c>
      <c r="B29" s="82"/>
      <c r="C29" s="28"/>
      <c r="D29" s="84"/>
      <c r="E29" s="85"/>
      <c r="F29" s="85"/>
      <c r="G29" s="85"/>
      <c r="H29" s="85"/>
      <c r="I29" s="86">
        <f t="shared" ref="I29:I44" si="3">SUM(B29:H29)</f>
        <v>0</v>
      </c>
      <c r="J29" s="87" t="e">
        <f t="shared" si="1"/>
        <v>#DIV/0!</v>
      </c>
      <c r="K29" s="87" t="e">
        <f t="shared" si="2"/>
        <v>#DIV/0!</v>
      </c>
      <c r="O29" s="88" t="s">
        <v>115</v>
      </c>
      <c r="P29" s="89">
        <f>P28/C5*100</f>
        <v>80.665606220514192</v>
      </c>
    </row>
    <row r="30" spans="1:16" ht="15">
      <c r="A30" s="81">
        <v>18</v>
      </c>
      <c r="B30" s="82"/>
      <c r="C30" s="28"/>
      <c r="D30" s="84"/>
      <c r="E30" s="85"/>
      <c r="F30" s="85"/>
      <c r="G30" s="85"/>
      <c r="H30" s="85"/>
      <c r="I30" s="86">
        <f t="shared" si="3"/>
        <v>0</v>
      </c>
      <c r="J30" s="87" t="e">
        <f t="shared" si="1"/>
        <v>#DIV/0!</v>
      </c>
      <c r="K30" s="87" t="e">
        <f t="shared" si="2"/>
        <v>#DIV/0!</v>
      </c>
    </row>
    <row r="31" spans="1:16" ht="15">
      <c r="A31" s="81">
        <v>19</v>
      </c>
      <c r="B31" s="82"/>
      <c r="C31" s="28"/>
      <c r="D31" s="84"/>
      <c r="E31" s="85"/>
      <c r="F31" s="85"/>
      <c r="G31" s="85"/>
      <c r="H31" s="85"/>
      <c r="I31" s="86">
        <f t="shared" si="3"/>
        <v>0</v>
      </c>
      <c r="J31" s="87" t="e">
        <f t="shared" si="1"/>
        <v>#DIV/0!</v>
      </c>
      <c r="K31" s="87" t="e">
        <f t="shared" si="2"/>
        <v>#DIV/0!</v>
      </c>
    </row>
    <row r="32" spans="1:16" ht="15">
      <c r="A32" s="81">
        <v>20</v>
      </c>
      <c r="B32" s="82"/>
      <c r="C32" s="28"/>
      <c r="D32" s="84"/>
      <c r="E32" s="85"/>
      <c r="F32" s="85"/>
      <c r="G32" s="85"/>
      <c r="H32" s="85"/>
      <c r="I32" s="86">
        <f t="shared" si="3"/>
        <v>0</v>
      </c>
      <c r="J32" s="87" t="e">
        <f t="shared" si="1"/>
        <v>#DIV/0!</v>
      </c>
      <c r="K32" s="87" t="e">
        <f t="shared" si="2"/>
        <v>#DIV/0!</v>
      </c>
    </row>
    <row r="33" spans="1:11" ht="15">
      <c r="A33" s="81">
        <v>21</v>
      </c>
      <c r="B33" s="82"/>
      <c r="C33" s="28"/>
      <c r="D33" s="84"/>
      <c r="E33" s="85"/>
      <c r="F33" s="85"/>
      <c r="G33" s="85"/>
      <c r="H33" s="85"/>
      <c r="I33" s="86">
        <f t="shared" si="3"/>
        <v>0</v>
      </c>
      <c r="J33" s="87" t="e">
        <f t="shared" si="1"/>
        <v>#DIV/0!</v>
      </c>
      <c r="K33" s="87" t="e">
        <f t="shared" si="2"/>
        <v>#DIV/0!</v>
      </c>
    </row>
    <row r="34" spans="1:11" ht="15">
      <c r="A34" s="81">
        <v>22</v>
      </c>
      <c r="B34" s="82"/>
      <c r="C34" s="28"/>
      <c r="D34" s="84"/>
      <c r="E34" s="85"/>
      <c r="F34" s="85"/>
      <c r="G34" s="85"/>
      <c r="H34" s="85"/>
      <c r="I34" s="86">
        <f t="shared" si="3"/>
        <v>0</v>
      </c>
      <c r="J34" s="87" t="e">
        <f t="shared" si="1"/>
        <v>#DIV/0!</v>
      </c>
      <c r="K34" s="87" t="e">
        <f t="shared" si="2"/>
        <v>#DIV/0!</v>
      </c>
    </row>
    <row r="35" spans="1:11" ht="15">
      <c r="A35" s="81">
        <v>23</v>
      </c>
      <c r="B35" s="83"/>
      <c r="C35" s="84"/>
      <c r="D35" s="84"/>
      <c r="E35" s="85"/>
      <c r="F35" s="85"/>
      <c r="G35" s="85"/>
      <c r="H35" s="85"/>
      <c r="I35" s="86">
        <f t="shared" si="3"/>
        <v>0</v>
      </c>
      <c r="J35" s="87" t="e">
        <f t="shared" si="1"/>
        <v>#DIV/0!</v>
      </c>
      <c r="K35" s="87" t="e">
        <f t="shared" si="2"/>
        <v>#DIV/0!</v>
      </c>
    </row>
    <row r="36" spans="1:11" ht="15">
      <c r="A36" s="81">
        <v>24</v>
      </c>
      <c r="B36" s="83"/>
      <c r="C36" s="84"/>
      <c r="D36" s="84"/>
      <c r="E36" s="85"/>
      <c r="F36" s="85"/>
      <c r="G36" s="85"/>
      <c r="H36" s="85"/>
      <c r="I36" s="86">
        <f t="shared" si="3"/>
        <v>0</v>
      </c>
      <c r="J36" s="87" t="e">
        <f t="shared" si="1"/>
        <v>#DIV/0!</v>
      </c>
      <c r="K36" s="87" t="e">
        <f t="shared" si="2"/>
        <v>#DIV/0!</v>
      </c>
    </row>
    <row r="37" spans="1:11" ht="15">
      <c r="A37" s="81">
        <v>25</v>
      </c>
      <c r="B37" s="83"/>
      <c r="C37" s="90"/>
      <c r="D37" s="90"/>
      <c r="E37" s="85"/>
      <c r="F37" s="85"/>
      <c r="G37" s="85"/>
      <c r="H37" s="85"/>
      <c r="I37" s="86">
        <f t="shared" si="3"/>
        <v>0</v>
      </c>
      <c r="J37" s="87" t="e">
        <f t="shared" si="1"/>
        <v>#DIV/0!</v>
      </c>
      <c r="K37" s="87" t="e">
        <f t="shared" si="2"/>
        <v>#DIV/0!</v>
      </c>
    </row>
    <row r="38" spans="1:11" ht="15">
      <c r="A38" s="81">
        <v>26</v>
      </c>
      <c r="B38" s="83"/>
      <c r="C38" s="90"/>
      <c r="D38" s="90"/>
      <c r="E38" s="85"/>
      <c r="F38" s="85"/>
      <c r="G38" s="85"/>
      <c r="H38" s="85"/>
      <c r="I38" s="86">
        <f t="shared" si="3"/>
        <v>0</v>
      </c>
      <c r="J38" s="87" t="e">
        <f t="shared" si="1"/>
        <v>#DIV/0!</v>
      </c>
      <c r="K38" s="87" t="e">
        <f t="shared" si="2"/>
        <v>#DIV/0!</v>
      </c>
    </row>
    <row r="39" spans="1:11" ht="15">
      <c r="A39" s="81">
        <v>27</v>
      </c>
      <c r="B39" s="83"/>
      <c r="C39" s="90"/>
      <c r="D39" s="90"/>
      <c r="E39" s="85"/>
      <c r="F39" s="85"/>
      <c r="G39" s="85"/>
      <c r="H39" s="85"/>
      <c r="I39" s="86">
        <f t="shared" si="3"/>
        <v>0</v>
      </c>
      <c r="J39" s="87" t="e">
        <f t="shared" si="1"/>
        <v>#DIV/0!</v>
      </c>
      <c r="K39" s="87" t="e">
        <f t="shared" si="2"/>
        <v>#DIV/0!</v>
      </c>
    </row>
    <row r="40" spans="1:11" ht="15">
      <c r="A40" s="81">
        <v>28</v>
      </c>
      <c r="B40" s="83"/>
      <c r="C40" s="90"/>
      <c r="D40" s="90"/>
      <c r="E40" s="85"/>
      <c r="F40" s="85"/>
      <c r="G40" s="85"/>
      <c r="H40" s="85"/>
      <c r="I40" s="86">
        <f t="shared" si="3"/>
        <v>0</v>
      </c>
      <c r="J40" s="87" t="e">
        <f t="shared" si="1"/>
        <v>#DIV/0!</v>
      </c>
      <c r="K40" s="87" t="e">
        <f t="shared" si="2"/>
        <v>#DIV/0!</v>
      </c>
    </row>
    <row r="41" spans="1:11" ht="15">
      <c r="A41" s="81">
        <v>29</v>
      </c>
      <c r="B41" s="83"/>
      <c r="C41" s="90"/>
      <c r="D41" s="90"/>
      <c r="E41" s="85"/>
      <c r="F41" s="85"/>
      <c r="G41" s="85"/>
      <c r="H41" s="85"/>
      <c r="I41" s="86">
        <f t="shared" si="3"/>
        <v>0</v>
      </c>
      <c r="J41" s="87" t="e">
        <f t="shared" si="1"/>
        <v>#DIV/0!</v>
      </c>
      <c r="K41" s="87" t="e">
        <f t="shared" si="2"/>
        <v>#DIV/0!</v>
      </c>
    </row>
    <row r="42" spans="1:11" ht="15">
      <c r="A42" s="81">
        <v>30</v>
      </c>
      <c r="B42" s="83"/>
      <c r="C42" s="90"/>
      <c r="D42" s="90"/>
      <c r="E42" s="85"/>
      <c r="F42" s="85"/>
      <c r="G42" s="85"/>
      <c r="H42" s="85"/>
      <c r="I42" s="86">
        <f t="shared" si="3"/>
        <v>0</v>
      </c>
      <c r="J42" s="87" t="e">
        <f t="shared" si="1"/>
        <v>#DIV/0!</v>
      </c>
      <c r="K42" s="87" t="e">
        <f t="shared" si="2"/>
        <v>#DIV/0!</v>
      </c>
    </row>
    <row r="43" spans="1:11" ht="15">
      <c r="A43" s="81">
        <v>31</v>
      </c>
      <c r="B43" s="83"/>
      <c r="C43" s="90"/>
      <c r="D43" s="90"/>
      <c r="E43" s="85"/>
      <c r="F43" s="85"/>
      <c r="G43" s="85"/>
      <c r="H43" s="85"/>
      <c r="I43" s="86">
        <f t="shared" si="3"/>
        <v>0</v>
      </c>
      <c r="J43" s="87" t="e">
        <f t="shared" si="1"/>
        <v>#DIV/0!</v>
      </c>
      <c r="K43" s="87" t="e">
        <f t="shared" si="2"/>
        <v>#DIV/0!</v>
      </c>
    </row>
    <row r="44" spans="1:11" ht="15">
      <c r="A44" s="81">
        <v>32</v>
      </c>
      <c r="B44" s="83"/>
      <c r="C44" s="90"/>
      <c r="D44" s="90"/>
      <c r="E44" s="85"/>
      <c r="F44" s="85"/>
      <c r="G44" s="85"/>
      <c r="H44" s="85"/>
      <c r="I44" s="86">
        <f t="shared" si="3"/>
        <v>0</v>
      </c>
      <c r="J44" s="87" t="e">
        <f t="shared" si="1"/>
        <v>#DIV/0!</v>
      </c>
      <c r="K44" s="87" t="e">
        <f t="shared" si="2"/>
        <v>#DIV/0!</v>
      </c>
    </row>
    <row r="45" spans="1:11" ht="15">
      <c r="A45" s="81">
        <v>33</v>
      </c>
      <c r="B45" s="83"/>
      <c r="C45" s="90"/>
      <c r="D45" s="90"/>
      <c r="E45" s="85"/>
      <c r="F45" s="85"/>
      <c r="G45" s="85"/>
      <c r="H45" s="85"/>
      <c r="I45" s="86">
        <f t="shared" ref="I45:I73" si="4">SUM(B45:H45)</f>
        <v>0</v>
      </c>
      <c r="J45" s="87" t="e">
        <f t="shared" si="1"/>
        <v>#DIV/0!</v>
      </c>
      <c r="K45" s="87" t="e">
        <f t="shared" si="2"/>
        <v>#DIV/0!</v>
      </c>
    </row>
    <row r="46" spans="1:11" ht="15">
      <c r="A46" s="81">
        <v>34</v>
      </c>
      <c r="B46" s="83"/>
      <c r="C46" s="90"/>
      <c r="D46" s="90"/>
      <c r="E46" s="85"/>
      <c r="F46" s="85"/>
      <c r="G46" s="85"/>
      <c r="H46" s="85"/>
      <c r="I46" s="86">
        <f t="shared" si="4"/>
        <v>0</v>
      </c>
      <c r="J46" s="87" t="e">
        <f t="shared" si="1"/>
        <v>#DIV/0!</v>
      </c>
      <c r="K46" s="87" t="e">
        <f t="shared" si="2"/>
        <v>#DIV/0!</v>
      </c>
    </row>
    <row r="47" spans="1:11" ht="15">
      <c r="A47" s="81">
        <v>35</v>
      </c>
      <c r="B47" s="83"/>
      <c r="C47" s="90"/>
      <c r="D47" s="90"/>
      <c r="E47" s="85"/>
      <c r="F47" s="85"/>
      <c r="G47" s="85"/>
      <c r="H47" s="85"/>
      <c r="I47" s="86">
        <f t="shared" si="4"/>
        <v>0</v>
      </c>
      <c r="J47" s="87" t="e">
        <f t="shared" si="1"/>
        <v>#DIV/0!</v>
      </c>
      <c r="K47" s="87" t="e">
        <f t="shared" si="2"/>
        <v>#DIV/0!</v>
      </c>
    </row>
    <row r="48" spans="1:11" ht="15">
      <c r="A48" s="81">
        <v>36</v>
      </c>
      <c r="B48" s="83"/>
      <c r="C48" s="90"/>
      <c r="D48" s="90"/>
      <c r="E48" s="85"/>
      <c r="F48" s="85"/>
      <c r="G48" s="85"/>
      <c r="H48" s="85"/>
      <c r="I48" s="86">
        <f t="shared" si="4"/>
        <v>0</v>
      </c>
      <c r="J48" s="87" t="e">
        <f t="shared" si="1"/>
        <v>#DIV/0!</v>
      </c>
      <c r="K48" s="87" t="e">
        <f t="shared" si="2"/>
        <v>#DIV/0!</v>
      </c>
    </row>
    <row r="49" spans="1:11" ht="15">
      <c r="A49" s="81">
        <v>37</v>
      </c>
      <c r="B49" s="83"/>
      <c r="C49" s="90"/>
      <c r="D49" s="90"/>
      <c r="E49" s="85"/>
      <c r="F49" s="85"/>
      <c r="G49" s="85"/>
      <c r="H49" s="85"/>
      <c r="I49" s="86">
        <f t="shared" si="4"/>
        <v>0</v>
      </c>
      <c r="J49" s="87" t="e">
        <f t="shared" si="1"/>
        <v>#DIV/0!</v>
      </c>
      <c r="K49" s="87" t="e">
        <f t="shared" si="2"/>
        <v>#DIV/0!</v>
      </c>
    </row>
    <row r="50" spans="1:11" ht="15">
      <c r="A50" s="81">
        <v>38</v>
      </c>
      <c r="B50" s="83"/>
      <c r="C50" s="90"/>
      <c r="D50" s="90"/>
      <c r="E50" s="85"/>
      <c r="F50" s="85"/>
      <c r="G50" s="85"/>
      <c r="H50" s="85"/>
      <c r="I50" s="86">
        <f t="shared" si="4"/>
        <v>0</v>
      </c>
      <c r="J50" s="87" t="e">
        <f t="shared" si="1"/>
        <v>#DIV/0!</v>
      </c>
      <c r="K50" s="87" t="e">
        <f t="shared" si="2"/>
        <v>#DIV/0!</v>
      </c>
    </row>
    <row r="51" spans="1:11" ht="15">
      <c r="A51" s="81">
        <v>39</v>
      </c>
      <c r="B51" s="83"/>
      <c r="C51" s="90"/>
      <c r="D51" s="90"/>
      <c r="E51" s="85"/>
      <c r="F51" s="85"/>
      <c r="G51" s="85"/>
      <c r="H51" s="85"/>
      <c r="I51" s="86">
        <f t="shared" si="4"/>
        <v>0</v>
      </c>
      <c r="J51" s="87" t="e">
        <f t="shared" si="1"/>
        <v>#DIV/0!</v>
      </c>
      <c r="K51" s="87" t="e">
        <f t="shared" si="2"/>
        <v>#DIV/0!</v>
      </c>
    </row>
    <row r="52" spans="1:11" ht="15">
      <c r="A52" s="81">
        <v>40</v>
      </c>
      <c r="B52" s="83"/>
      <c r="C52" s="90"/>
      <c r="D52" s="90"/>
      <c r="E52" s="85"/>
      <c r="F52" s="85"/>
      <c r="G52" s="85"/>
      <c r="H52" s="85"/>
      <c r="I52" s="86">
        <f t="shared" si="4"/>
        <v>0</v>
      </c>
      <c r="J52" s="87" t="e">
        <f t="shared" si="1"/>
        <v>#DIV/0!</v>
      </c>
      <c r="K52" s="87" t="e">
        <f t="shared" si="2"/>
        <v>#DIV/0!</v>
      </c>
    </row>
    <row r="53" spans="1:11" ht="15">
      <c r="A53" s="81">
        <v>41</v>
      </c>
      <c r="B53" s="83"/>
      <c r="C53" s="90"/>
      <c r="D53" s="90"/>
      <c r="E53" s="85"/>
      <c r="F53" s="85"/>
      <c r="G53" s="85"/>
      <c r="H53" s="85"/>
      <c r="I53" s="86">
        <f t="shared" si="4"/>
        <v>0</v>
      </c>
      <c r="J53" s="87" t="e">
        <f t="shared" si="1"/>
        <v>#DIV/0!</v>
      </c>
      <c r="K53" s="87" t="e">
        <f t="shared" si="2"/>
        <v>#DIV/0!</v>
      </c>
    </row>
    <row r="54" spans="1:11" ht="15">
      <c r="A54" s="81">
        <v>42</v>
      </c>
      <c r="B54" s="83"/>
      <c r="C54" s="90"/>
      <c r="D54" s="90"/>
      <c r="E54" s="85"/>
      <c r="F54" s="85"/>
      <c r="G54" s="85"/>
      <c r="H54" s="85"/>
      <c r="I54" s="86">
        <f t="shared" si="4"/>
        <v>0</v>
      </c>
      <c r="J54" s="87" t="e">
        <f t="shared" si="1"/>
        <v>#DIV/0!</v>
      </c>
      <c r="K54" s="87" t="e">
        <f t="shared" si="2"/>
        <v>#DIV/0!</v>
      </c>
    </row>
    <row r="55" spans="1:11" ht="15">
      <c r="A55" s="81">
        <v>43</v>
      </c>
      <c r="B55" s="83"/>
      <c r="C55" s="90"/>
      <c r="D55" s="90"/>
      <c r="E55" s="85"/>
      <c r="F55" s="85"/>
      <c r="G55" s="85"/>
      <c r="H55" s="85"/>
      <c r="I55" s="86">
        <f t="shared" si="4"/>
        <v>0</v>
      </c>
      <c r="J55" s="87" t="e">
        <f t="shared" si="1"/>
        <v>#DIV/0!</v>
      </c>
      <c r="K55" s="87" t="e">
        <f t="shared" si="2"/>
        <v>#DIV/0!</v>
      </c>
    </row>
    <row r="56" spans="1:11" ht="15">
      <c r="A56" s="81">
        <v>44</v>
      </c>
      <c r="B56" s="83"/>
      <c r="C56" s="90"/>
      <c r="D56" s="90"/>
      <c r="E56" s="85"/>
      <c r="F56" s="85"/>
      <c r="G56" s="85"/>
      <c r="H56" s="85"/>
      <c r="I56" s="86">
        <f t="shared" si="4"/>
        <v>0</v>
      </c>
      <c r="J56" s="87" t="e">
        <f t="shared" si="1"/>
        <v>#DIV/0!</v>
      </c>
      <c r="K56" s="87" t="e">
        <f t="shared" si="2"/>
        <v>#DIV/0!</v>
      </c>
    </row>
    <row r="57" spans="1:11" ht="15">
      <c r="A57" s="81">
        <v>45</v>
      </c>
      <c r="B57" s="91"/>
      <c r="C57" s="90"/>
      <c r="D57" s="90"/>
      <c r="E57" s="85"/>
      <c r="F57" s="85"/>
      <c r="G57" s="85"/>
      <c r="H57" s="85"/>
      <c r="I57" s="86">
        <f t="shared" si="4"/>
        <v>0</v>
      </c>
      <c r="J57" s="87" t="e">
        <f t="shared" si="1"/>
        <v>#DIV/0!</v>
      </c>
      <c r="K57" s="87" t="e">
        <f t="shared" si="2"/>
        <v>#DIV/0!</v>
      </c>
    </row>
    <row r="58" spans="1:11" ht="15">
      <c r="A58" s="81">
        <v>46</v>
      </c>
      <c r="B58" s="91"/>
      <c r="C58" s="90"/>
      <c r="D58" s="90"/>
      <c r="E58" s="85"/>
      <c r="F58" s="85"/>
      <c r="G58" s="85"/>
      <c r="H58" s="85"/>
      <c r="I58" s="86">
        <f t="shared" si="4"/>
        <v>0</v>
      </c>
      <c r="J58" s="87" t="e">
        <f t="shared" si="1"/>
        <v>#DIV/0!</v>
      </c>
      <c r="K58" s="87" t="e">
        <f t="shared" si="2"/>
        <v>#DIV/0!</v>
      </c>
    </row>
    <row r="59" spans="1:11" ht="15">
      <c r="A59" s="81">
        <v>47</v>
      </c>
      <c r="B59" s="91"/>
      <c r="C59" s="90"/>
      <c r="D59" s="90"/>
      <c r="E59" s="85"/>
      <c r="F59" s="85"/>
      <c r="G59" s="85"/>
      <c r="H59" s="85"/>
      <c r="I59" s="86">
        <f t="shared" si="4"/>
        <v>0</v>
      </c>
      <c r="J59" s="87" t="e">
        <f t="shared" si="1"/>
        <v>#DIV/0!</v>
      </c>
      <c r="K59" s="87" t="e">
        <f t="shared" si="2"/>
        <v>#DIV/0!</v>
      </c>
    </row>
    <row r="60" spans="1:11" ht="15">
      <c r="A60" s="81">
        <v>48</v>
      </c>
      <c r="B60" s="91"/>
      <c r="C60" s="90"/>
      <c r="D60" s="90"/>
      <c r="E60" s="85"/>
      <c r="F60" s="85"/>
      <c r="G60" s="85"/>
      <c r="H60" s="85"/>
      <c r="I60" s="86">
        <f t="shared" si="4"/>
        <v>0</v>
      </c>
      <c r="J60" s="87" t="e">
        <f t="shared" si="1"/>
        <v>#DIV/0!</v>
      </c>
      <c r="K60" s="87" t="e">
        <f t="shared" si="2"/>
        <v>#DIV/0!</v>
      </c>
    </row>
    <row r="61" spans="1:11" ht="15">
      <c r="A61" s="81">
        <v>49</v>
      </c>
      <c r="B61" s="90"/>
      <c r="C61" s="90"/>
      <c r="D61" s="90"/>
      <c r="E61" s="85"/>
      <c r="F61" s="85"/>
      <c r="G61" s="85"/>
      <c r="H61" s="85"/>
      <c r="I61" s="86">
        <f t="shared" si="4"/>
        <v>0</v>
      </c>
      <c r="J61" s="87" t="e">
        <f t="shared" si="1"/>
        <v>#DIV/0!</v>
      </c>
      <c r="K61" s="87" t="e">
        <f t="shared" si="2"/>
        <v>#DIV/0!</v>
      </c>
    </row>
    <row r="62" spans="1:11" ht="15">
      <c r="A62" s="81">
        <v>50</v>
      </c>
      <c r="B62" s="90"/>
      <c r="C62" s="90"/>
      <c r="D62" s="90"/>
      <c r="E62" s="85"/>
      <c r="F62" s="85"/>
      <c r="G62" s="85"/>
      <c r="H62" s="85"/>
      <c r="I62" s="86">
        <f t="shared" si="4"/>
        <v>0</v>
      </c>
      <c r="J62" s="87" t="e">
        <f t="shared" si="1"/>
        <v>#DIV/0!</v>
      </c>
      <c r="K62" s="87" t="e">
        <f t="shared" si="2"/>
        <v>#DIV/0!</v>
      </c>
    </row>
    <row r="63" spans="1:11" ht="15">
      <c r="A63" s="81">
        <v>51</v>
      </c>
      <c r="B63" s="90"/>
      <c r="C63" s="90"/>
      <c r="D63" s="90"/>
      <c r="E63" s="85"/>
      <c r="F63" s="85"/>
      <c r="G63" s="85"/>
      <c r="H63" s="85"/>
      <c r="I63" s="86">
        <f t="shared" si="4"/>
        <v>0</v>
      </c>
      <c r="J63" s="87" t="e">
        <f t="shared" si="1"/>
        <v>#DIV/0!</v>
      </c>
      <c r="K63" s="87" t="e">
        <f t="shared" si="2"/>
        <v>#DIV/0!</v>
      </c>
    </row>
    <row r="64" spans="1:11" ht="15">
      <c r="A64" s="81">
        <v>52</v>
      </c>
      <c r="B64" s="90"/>
      <c r="C64" s="90"/>
      <c r="D64" s="90"/>
      <c r="E64" s="85"/>
      <c r="F64" s="85"/>
      <c r="G64" s="85"/>
      <c r="H64" s="85"/>
      <c r="I64" s="86">
        <f t="shared" si="4"/>
        <v>0</v>
      </c>
      <c r="J64" s="87" t="e">
        <f t="shared" si="1"/>
        <v>#DIV/0!</v>
      </c>
      <c r="K64" s="87" t="e">
        <f t="shared" si="2"/>
        <v>#DIV/0!</v>
      </c>
    </row>
    <row r="65" spans="1:11" ht="15">
      <c r="A65" s="81">
        <v>53</v>
      </c>
      <c r="B65" s="90"/>
      <c r="C65" s="90"/>
      <c r="D65" s="90"/>
      <c r="E65" s="85"/>
      <c r="F65" s="85"/>
      <c r="G65" s="85"/>
      <c r="H65" s="85"/>
      <c r="I65" s="86">
        <f t="shared" si="4"/>
        <v>0</v>
      </c>
      <c r="J65" s="87" t="e">
        <f t="shared" si="1"/>
        <v>#DIV/0!</v>
      </c>
      <c r="K65" s="87" t="e">
        <f t="shared" si="2"/>
        <v>#DIV/0!</v>
      </c>
    </row>
    <row r="66" spans="1:11" ht="15">
      <c r="A66" s="81">
        <v>54</v>
      </c>
      <c r="B66" s="90"/>
      <c r="C66" s="90"/>
      <c r="D66" s="90"/>
      <c r="E66" s="85"/>
      <c r="F66" s="85"/>
      <c r="G66" s="85"/>
      <c r="H66" s="85"/>
      <c r="I66" s="86">
        <f t="shared" si="4"/>
        <v>0</v>
      </c>
      <c r="J66" s="87" t="e">
        <f t="shared" si="1"/>
        <v>#DIV/0!</v>
      </c>
      <c r="K66" s="87" t="e">
        <f t="shared" si="2"/>
        <v>#DIV/0!</v>
      </c>
    </row>
    <row r="67" spans="1:11" ht="15">
      <c r="A67" s="81">
        <v>55</v>
      </c>
      <c r="B67" s="90"/>
      <c r="C67" s="90"/>
      <c r="D67" s="90"/>
      <c r="E67" s="85"/>
      <c r="F67" s="85"/>
      <c r="G67" s="85"/>
      <c r="H67" s="85"/>
      <c r="I67" s="86">
        <f t="shared" si="4"/>
        <v>0</v>
      </c>
      <c r="J67" s="87" t="e">
        <f t="shared" si="1"/>
        <v>#DIV/0!</v>
      </c>
      <c r="K67" s="87" t="e">
        <f t="shared" si="2"/>
        <v>#DIV/0!</v>
      </c>
    </row>
    <row r="68" spans="1:11" ht="15">
      <c r="A68" s="81">
        <v>56</v>
      </c>
      <c r="B68" s="90"/>
      <c r="C68" s="90"/>
      <c r="D68" s="90"/>
      <c r="E68" s="85"/>
      <c r="F68" s="85"/>
      <c r="G68" s="85"/>
      <c r="H68" s="85"/>
      <c r="I68" s="86">
        <f t="shared" si="4"/>
        <v>0</v>
      </c>
      <c r="J68" s="87" t="e">
        <f t="shared" si="1"/>
        <v>#DIV/0!</v>
      </c>
      <c r="K68" s="87" t="e">
        <f t="shared" si="2"/>
        <v>#DIV/0!</v>
      </c>
    </row>
    <row r="69" spans="1:11" ht="15">
      <c r="A69" s="81">
        <v>57</v>
      </c>
      <c r="B69" s="90"/>
      <c r="C69" s="90"/>
      <c r="D69" s="90"/>
      <c r="E69" s="85"/>
      <c r="F69" s="85"/>
      <c r="G69" s="85"/>
      <c r="H69" s="85"/>
      <c r="I69" s="86">
        <f t="shared" si="4"/>
        <v>0</v>
      </c>
      <c r="J69" s="87" t="e">
        <f t="shared" si="1"/>
        <v>#DIV/0!</v>
      </c>
      <c r="K69" s="87" t="e">
        <f t="shared" si="2"/>
        <v>#DIV/0!</v>
      </c>
    </row>
    <row r="70" spans="1:11" ht="15">
      <c r="A70" s="81">
        <v>58</v>
      </c>
      <c r="B70" s="90"/>
      <c r="C70" s="90"/>
      <c r="D70" s="90"/>
      <c r="E70" s="85"/>
      <c r="F70" s="85"/>
      <c r="G70" s="85"/>
      <c r="H70" s="85"/>
      <c r="I70" s="86">
        <f t="shared" si="4"/>
        <v>0</v>
      </c>
      <c r="J70" s="87" t="e">
        <f t="shared" si="1"/>
        <v>#DIV/0!</v>
      </c>
      <c r="K70" s="87" t="e">
        <f t="shared" si="2"/>
        <v>#DIV/0!</v>
      </c>
    </row>
    <row r="71" spans="1:11" ht="15">
      <c r="A71" s="81">
        <v>59</v>
      </c>
      <c r="B71" s="90"/>
      <c r="C71" s="90"/>
      <c r="D71" s="90"/>
      <c r="E71" s="85"/>
      <c r="F71" s="85"/>
      <c r="G71" s="85"/>
      <c r="H71" s="85"/>
      <c r="I71" s="86">
        <f t="shared" si="4"/>
        <v>0</v>
      </c>
      <c r="J71" s="87" t="e">
        <f t="shared" si="1"/>
        <v>#DIV/0!</v>
      </c>
      <c r="K71" s="87" t="e">
        <f t="shared" si="2"/>
        <v>#DIV/0!</v>
      </c>
    </row>
    <row r="72" spans="1:11" ht="15">
      <c r="A72" s="81">
        <v>60</v>
      </c>
      <c r="B72" s="90"/>
      <c r="C72" s="90"/>
      <c r="D72" s="90"/>
      <c r="E72" s="85"/>
      <c r="F72" s="85"/>
      <c r="G72" s="85"/>
      <c r="H72" s="85"/>
      <c r="I72" s="86">
        <f t="shared" si="4"/>
        <v>0</v>
      </c>
      <c r="J72" s="87" t="e">
        <f t="shared" si="1"/>
        <v>#DIV/0!</v>
      </c>
      <c r="K72" s="87" t="e">
        <f t="shared" si="2"/>
        <v>#DIV/0!</v>
      </c>
    </row>
    <row r="73" spans="1:11" ht="15">
      <c r="A73" s="81">
        <v>61</v>
      </c>
      <c r="B73" s="90"/>
      <c r="C73" s="90"/>
      <c r="D73" s="90"/>
      <c r="E73" s="85"/>
      <c r="F73" s="85"/>
      <c r="G73" s="85"/>
      <c r="H73" s="85"/>
      <c r="I73" s="86">
        <f t="shared" si="4"/>
        <v>0</v>
      </c>
      <c r="J73" s="87" t="e">
        <f t="shared" si="1"/>
        <v>#DIV/0!</v>
      </c>
      <c r="K73" s="87" t="e">
        <f t="shared" si="2"/>
        <v>#DIV/0!</v>
      </c>
    </row>
    <row r="74" spans="1:11">
      <c r="A74" s="92" t="s">
        <v>187</v>
      </c>
      <c r="B74" s="93">
        <f>SUM(B13:B73)</f>
        <v>65.433999999999997</v>
      </c>
      <c r="C74" s="93">
        <f>SUM(C13:C73)</f>
        <v>62.011999999999993</v>
      </c>
      <c r="D74" s="93">
        <f>SUM(D13:D73)</f>
        <v>67.421999999999997</v>
      </c>
      <c r="E74" s="93">
        <f t="shared" ref="E74:I74" si="5">SUM(E13:E73)</f>
        <v>0</v>
      </c>
      <c r="F74" s="93">
        <f t="shared" si="5"/>
        <v>0</v>
      </c>
      <c r="G74" s="93">
        <f t="shared" si="5"/>
        <v>0</v>
      </c>
      <c r="H74" s="93">
        <f t="shared" si="5"/>
        <v>0</v>
      </c>
      <c r="I74" s="93">
        <f t="shared" si="5"/>
        <v>194.86800000000002</v>
      </c>
      <c r="J74" s="73"/>
    </row>
    <row r="75" spans="1:11">
      <c r="B75" s="66">
        <f>AVERAGE(B13:B28)</f>
        <v>4.0896249999999998</v>
      </c>
      <c r="C75" s="66">
        <f>AVERAGE(C13:C28)</f>
        <v>3.8757499999999996</v>
      </c>
    </row>
    <row r="83" spans="1:5" ht="15">
      <c r="A83" s="36">
        <v>125.26</v>
      </c>
      <c r="B83" s="36">
        <v>46.39</v>
      </c>
      <c r="C83" s="54">
        <f>B83/A83*100</f>
        <v>37.034967268082383</v>
      </c>
      <c r="D83" s="36"/>
      <c r="E83" s="36"/>
    </row>
    <row r="84" spans="1:5" ht="15">
      <c r="A84" s="36">
        <v>113.99000000000001</v>
      </c>
      <c r="B84" s="36">
        <v>42.57</v>
      </c>
      <c r="C84" s="54">
        <f t="shared" ref="C84:C114" si="6">B84/A84*100</f>
        <v>37.345381173787175</v>
      </c>
      <c r="D84" s="36"/>
      <c r="E84" s="36"/>
    </row>
    <row r="85" spans="1:5" ht="15">
      <c r="A85" s="36">
        <v>85.42</v>
      </c>
      <c r="B85" s="36">
        <v>36.97</v>
      </c>
      <c r="C85" s="54">
        <f t="shared" si="6"/>
        <v>43.280262233668928</v>
      </c>
      <c r="D85" s="36"/>
      <c r="E85" s="36"/>
    </row>
    <row r="86" spans="1:5" ht="15">
      <c r="A86" s="36">
        <v>102.96</v>
      </c>
      <c r="B86" s="36">
        <v>36.86</v>
      </c>
      <c r="C86" s="54">
        <f t="shared" si="6"/>
        <v>35.800310800310804</v>
      </c>
      <c r="D86" s="36"/>
      <c r="E86" s="36"/>
    </row>
    <row r="87" spans="1:5" ht="15">
      <c r="A87" s="36">
        <v>98.96</v>
      </c>
      <c r="B87" s="36">
        <v>20.14</v>
      </c>
      <c r="C87" s="54">
        <f t="shared" si="6"/>
        <v>20.351657235246567</v>
      </c>
      <c r="D87" s="36"/>
      <c r="E87" s="36"/>
    </row>
    <row r="88" spans="1:5" ht="15">
      <c r="A88" s="36">
        <v>131.46</v>
      </c>
      <c r="B88" s="36">
        <v>53.62</v>
      </c>
      <c r="C88" s="54">
        <f t="shared" si="6"/>
        <v>40.788072417465379</v>
      </c>
      <c r="D88" s="36"/>
      <c r="E88" s="36"/>
    </row>
    <row r="89" spans="1:5" ht="15">
      <c r="A89" s="36">
        <v>107.49000000000001</v>
      </c>
      <c r="B89" s="36">
        <v>42.65</v>
      </c>
      <c r="C89" s="54">
        <f t="shared" si="6"/>
        <v>39.678109591589909</v>
      </c>
      <c r="D89" s="36"/>
      <c r="E89" s="36"/>
    </row>
    <row r="90" spans="1:5" ht="15">
      <c r="A90" s="36">
        <v>94.33</v>
      </c>
      <c r="B90" s="36">
        <v>39.58</v>
      </c>
      <c r="C90" s="54">
        <f t="shared" si="6"/>
        <v>41.959079826142265</v>
      </c>
      <c r="D90" s="36"/>
      <c r="E90" s="36"/>
    </row>
    <row r="91" spans="1:5" ht="15">
      <c r="A91" s="36">
        <v>78.680000000000007</v>
      </c>
      <c r="B91" s="36">
        <v>30.66</v>
      </c>
      <c r="C91" s="54">
        <f t="shared" si="6"/>
        <v>38.967971530249109</v>
      </c>
      <c r="D91" s="36"/>
      <c r="E91" s="36"/>
    </row>
    <row r="92" spans="1:5" ht="15">
      <c r="A92" s="36">
        <v>103.72</v>
      </c>
      <c r="B92" s="36">
        <v>37.32</v>
      </c>
      <c r="C92" s="54">
        <f t="shared" si="6"/>
        <v>35.98148862321635</v>
      </c>
      <c r="D92" s="36"/>
      <c r="E92" s="36"/>
    </row>
    <row r="93" spans="1:5" ht="15">
      <c r="A93" s="36">
        <v>117.17999999999999</v>
      </c>
      <c r="B93" s="36">
        <v>46.66</v>
      </c>
      <c r="C93" s="54">
        <f t="shared" si="6"/>
        <v>39.81908175456563</v>
      </c>
      <c r="D93" s="36"/>
      <c r="E93" s="36"/>
    </row>
    <row r="94" spans="1:5" ht="15">
      <c r="A94" s="36">
        <v>105</v>
      </c>
      <c r="B94" s="36">
        <v>35.14</v>
      </c>
      <c r="C94" s="54">
        <f t="shared" si="6"/>
        <v>33.466666666666669</v>
      </c>
      <c r="D94" s="36"/>
      <c r="E94" s="36"/>
    </row>
    <row r="95" spans="1:5" ht="15">
      <c r="A95" s="36">
        <v>117.1</v>
      </c>
      <c r="B95" s="36">
        <v>43.66</v>
      </c>
      <c r="C95" s="54">
        <f t="shared" si="6"/>
        <v>37.284372331340734</v>
      </c>
      <c r="D95" s="36"/>
      <c r="E95" s="36"/>
    </row>
    <row r="96" spans="1:5" ht="15">
      <c r="A96" s="36">
        <v>86.84</v>
      </c>
      <c r="B96" s="36">
        <v>30.18</v>
      </c>
      <c r="C96" s="54">
        <f t="shared" si="6"/>
        <v>34.753569783509903</v>
      </c>
      <c r="D96" s="36"/>
      <c r="E96" s="36"/>
    </row>
    <row r="97" spans="1:5" ht="15">
      <c r="A97" s="36">
        <v>97.49</v>
      </c>
      <c r="B97" s="36">
        <v>39.83</v>
      </c>
      <c r="C97" s="54">
        <f t="shared" si="6"/>
        <v>40.855472356139096</v>
      </c>
      <c r="D97" s="36"/>
      <c r="E97" s="36"/>
    </row>
    <row r="98" spans="1:5" ht="15">
      <c r="A98" s="36">
        <v>126.19</v>
      </c>
      <c r="B98" s="36">
        <v>44.46</v>
      </c>
      <c r="C98" s="54">
        <f t="shared" si="6"/>
        <v>35.232585783342579</v>
      </c>
      <c r="D98" s="36"/>
      <c r="E98" s="36"/>
    </row>
    <row r="99" spans="1:5" ht="15">
      <c r="A99" s="36">
        <v>103.38</v>
      </c>
      <c r="B99" s="36">
        <v>40.869999999999997</v>
      </c>
      <c r="C99" s="54">
        <f t="shared" si="6"/>
        <v>39.533758947572061</v>
      </c>
      <c r="D99" s="36"/>
      <c r="E99" s="36"/>
    </row>
    <row r="100" spans="1:5" ht="15">
      <c r="A100" s="36">
        <v>89.34</v>
      </c>
      <c r="B100" s="36">
        <v>34.5</v>
      </c>
      <c r="C100" s="54">
        <f t="shared" si="6"/>
        <v>38.616521155137676</v>
      </c>
      <c r="D100" s="36"/>
      <c r="E100" s="36"/>
    </row>
    <row r="101" spans="1:5" ht="15">
      <c r="A101" s="36">
        <v>104.86</v>
      </c>
      <c r="B101" s="36">
        <v>41.12</v>
      </c>
      <c r="C101" s="54">
        <f t="shared" si="6"/>
        <v>39.214190349036812</v>
      </c>
      <c r="D101" s="36"/>
      <c r="E101" s="36"/>
    </row>
    <row r="102" spans="1:5" ht="15">
      <c r="A102" s="36">
        <v>84.82</v>
      </c>
      <c r="B102" s="36">
        <v>33.299999999999997</v>
      </c>
      <c r="C102" s="54">
        <f t="shared" si="6"/>
        <v>39.259608582881391</v>
      </c>
      <c r="D102" s="36"/>
      <c r="E102" s="36"/>
    </row>
    <row r="103" spans="1:5" ht="15">
      <c r="A103" s="36">
        <v>101.80999999999999</v>
      </c>
      <c r="B103" s="36">
        <v>29.99</v>
      </c>
      <c r="C103" s="54">
        <f t="shared" si="6"/>
        <v>29.456831352519401</v>
      </c>
      <c r="D103" s="36"/>
      <c r="E103" s="36"/>
    </row>
    <row r="104" spans="1:5" ht="15">
      <c r="A104" s="36">
        <v>122.74</v>
      </c>
      <c r="B104" s="36">
        <v>44.15</v>
      </c>
      <c r="C104" s="54">
        <f t="shared" si="6"/>
        <v>35.970343816196838</v>
      </c>
      <c r="D104" s="36"/>
      <c r="E104" s="36"/>
    </row>
    <row r="105" spans="1:5" ht="15">
      <c r="A105" s="36">
        <v>92.31</v>
      </c>
      <c r="B105" s="36">
        <v>42.23</v>
      </c>
      <c r="C105" s="54">
        <f t="shared" si="6"/>
        <v>45.748022966092513</v>
      </c>
      <c r="D105" s="36"/>
      <c r="E105" s="36"/>
    </row>
    <row r="106" spans="1:5" ht="15">
      <c r="A106" s="36">
        <v>83.88</v>
      </c>
      <c r="B106" s="36">
        <v>38.22</v>
      </c>
      <c r="C106" s="54">
        <f t="shared" si="6"/>
        <v>45.565092989985693</v>
      </c>
      <c r="D106" s="36"/>
      <c r="E106" s="36"/>
    </row>
    <row r="107" spans="1:5" ht="15">
      <c r="A107" s="36">
        <v>87.22</v>
      </c>
      <c r="B107" s="36">
        <v>39.15</v>
      </c>
      <c r="C107" s="54">
        <f t="shared" si="6"/>
        <v>44.886493923412061</v>
      </c>
      <c r="D107" s="36"/>
      <c r="E107" s="36"/>
    </row>
    <row r="108" spans="1:5" ht="15">
      <c r="A108" s="36">
        <v>118.73</v>
      </c>
      <c r="B108" s="36">
        <v>41.2</v>
      </c>
      <c r="C108" s="54">
        <f t="shared" si="6"/>
        <v>34.700581150509564</v>
      </c>
      <c r="D108" s="36"/>
      <c r="E108" s="36"/>
    </row>
    <row r="109" spans="1:5" ht="15">
      <c r="A109" s="36">
        <v>96.72</v>
      </c>
      <c r="B109" s="36">
        <v>46.34</v>
      </c>
      <c r="C109" s="54">
        <f t="shared" si="6"/>
        <v>47.911497105045498</v>
      </c>
      <c r="D109" s="36"/>
      <c r="E109" s="36"/>
    </row>
    <row r="110" spans="1:5" ht="15">
      <c r="A110" s="36">
        <v>98.69</v>
      </c>
      <c r="B110" s="36">
        <v>34.950000000000003</v>
      </c>
      <c r="C110" s="54">
        <f t="shared" si="6"/>
        <v>35.413922383220189</v>
      </c>
      <c r="D110" s="36"/>
      <c r="E110" s="36"/>
    </row>
    <row r="111" spans="1:5" ht="15">
      <c r="A111" s="36">
        <v>103.47</v>
      </c>
      <c r="B111" s="36">
        <v>37.200000000000003</v>
      </c>
      <c r="C111" s="54">
        <f t="shared" si="6"/>
        <v>35.952449985503051</v>
      </c>
      <c r="D111" s="36"/>
      <c r="E111" s="36"/>
    </row>
    <row r="112" spans="1:5" ht="15">
      <c r="A112" s="36">
        <v>70.03</v>
      </c>
      <c r="B112" s="36">
        <v>28.57</v>
      </c>
      <c r="C112" s="54">
        <f t="shared" si="6"/>
        <v>40.796801370841067</v>
      </c>
      <c r="D112" s="36"/>
      <c r="E112" s="36"/>
    </row>
    <row r="113" spans="1:5" ht="15">
      <c r="A113" s="36">
        <v>84.85</v>
      </c>
      <c r="B113" s="36">
        <v>34.89</v>
      </c>
      <c r="C113" s="54">
        <f t="shared" si="6"/>
        <v>41.119622863877439</v>
      </c>
      <c r="D113" s="36"/>
      <c r="E113" s="36"/>
    </row>
    <row r="114" spans="1:5" ht="15">
      <c r="A114" s="36">
        <v>144.16999999999999</v>
      </c>
      <c r="B114" s="36">
        <v>47.96</v>
      </c>
      <c r="C114" s="54">
        <f t="shared" si="6"/>
        <v>33.2662828605119</v>
      </c>
      <c r="D114" s="36"/>
      <c r="E114" s="36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B13:B2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4"/>
  <sheetViews>
    <sheetView topLeftCell="A10" workbookViewId="0">
      <selection activeCell="J13" sqref="J13:K28"/>
    </sheetView>
  </sheetViews>
  <sheetFormatPr defaultRowHeight="12.75"/>
  <cols>
    <col min="1" max="1" width="10.7109375" style="54" bestFit="1" customWidth="1"/>
    <col min="2" max="2" width="18.7109375" style="54" bestFit="1" customWidth="1"/>
    <col min="3" max="3" width="14.42578125" style="54" customWidth="1"/>
    <col min="4" max="5" width="11" style="54" customWidth="1"/>
    <col min="6" max="6" width="15" style="54" customWidth="1"/>
    <col min="7" max="7" width="11" style="54" customWidth="1"/>
    <col min="8" max="8" width="12.7109375" style="54" customWidth="1"/>
    <col min="9" max="9" width="12.85546875" style="54" customWidth="1"/>
    <col min="10" max="10" width="15" style="54" bestFit="1" customWidth="1"/>
    <col min="11" max="11" width="12.28515625" style="54" bestFit="1" customWidth="1"/>
    <col min="12" max="14" width="9.140625" style="54"/>
    <col min="15" max="15" width="15.28515625" style="54" customWidth="1"/>
    <col min="16" max="16" width="9.28515625" style="54" bestFit="1" customWidth="1"/>
    <col min="17" max="245" width="9.140625" style="54"/>
    <col min="246" max="246" width="15.42578125" style="54" customWidth="1"/>
    <col min="247" max="247" width="14.42578125" style="54" customWidth="1"/>
    <col min="248" max="249" width="11" style="54" customWidth="1"/>
    <col min="250" max="250" width="15" style="54" customWidth="1"/>
    <col min="251" max="251" width="11" style="54" customWidth="1"/>
    <col min="252" max="252" width="12.7109375" style="54" customWidth="1"/>
    <col min="253" max="253" width="12.85546875" style="54" customWidth="1"/>
    <col min="254" max="254" width="13.42578125" style="54" customWidth="1"/>
    <col min="255" max="258" width="9.140625" style="54"/>
    <col min="259" max="259" width="15.28515625" style="54" customWidth="1"/>
    <col min="260" max="260" width="9.28515625" style="54" bestFit="1" customWidth="1"/>
    <col min="261" max="261" width="9.140625" style="54"/>
    <col min="262" max="262" width="12.7109375" style="54" customWidth="1"/>
    <col min="263" max="501" width="9.140625" style="54"/>
    <col min="502" max="502" width="15.42578125" style="54" customWidth="1"/>
    <col min="503" max="503" width="14.42578125" style="54" customWidth="1"/>
    <col min="504" max="505" width="11" style="54" customWidth="1"/>
    <col min="506" max="506" width="15" style="54" customWidth="1"/>
    <col min="507" max="507" width="11" style="54" customWidth="1"/>
    <col min="508" max="508" width="12.7109375" style="54" customWidth="1"/>
    <col min="509" max="509" width="12.85546875" style="54" customWidth="1"/>
    <col min="510" max="510" width="13.42578125" style="54" customWidth="1"/>
    <col min="511" max="514" width="9.140625" style="54"/>
    <col min="515" max="515" width="15.28515625" style="54" customWidth="1"/>
    <col min="516" max="516" width="9.28515625" style="54" bestFit="1" customWidth="1"/>
    <col min="517" max="517" width="9.140625" style="54"/>
    <col min="518" max="518" width="12.7109375" style="54" customWidth="1"/>
    <col min="519" max="757" width="9.140625" style="54"/>
    <col min="758" max="758" width="15.42578125" style="54" customWidth="1"/>
    <col min="759" max="759" width="14.42578125" style="54" customWidth="1"/>
    <col min="760" max="761" width="11" style="54" customWidth="1"/>
    <col min="762" max="762" width="15" style="54" customWidth="1"/>
    <col min="763" max="763" width="11" style="54" customWidth="1"/>
    <col min="764" max="764" width="12.7109375" style="54" customWidth="1"/>
    <col min="765" max="765" width="12.85546875" style="54" customWidth="1"/>
    <col min="766" max="766" width="13.42578125" style="54" customWidth="1"/>
    <col min="767" max="770" width="9.140625" style="54"/>
    <col min="771" max="771" width="15.28515625" style="54" customWidth="1"/>
    <col min="772" max="772" width="9.28515625" style="54" bestFit="1" customWidth="1"/>
    <col min="773" max="773" width="9.140625" style="54"/>
    <col min="774" max="774" width="12.7109375" style="54" customWidth="1"/>
    <col min="775" max="1013" width="9.140625" style="54"/>
    <col min="1014" max="1014" width="15.42578125" style="54" customWidth="1"/>
    <col min="1015" max="1015" width="14.42578125" style="54" customWidth="1"/>
    <col min="1016" max="1017" width="11" style="54" customWidth="1"/>
    <col min="1018" max="1018" width="15" style="54" customWidth="1"/>
    <col min="1019" max="1019" width="11" style="54" customWidth="1"/>
    <col min="1020" max="1020" width="12.7109375" style="54" customWidth="1"/>
    <col min="1021" max="1021" width="12.85546875" style="54" customWidth="1"/>
    <col min="1022" max="1022" width="13.42578125" style="54" customWidth="1"/>
    <col min="1023" max="1026" width="9.140625" style="54"/>
    <col min="1027" max="1027" width="15.28515625" style="54" customWidth="1"/>
    <col min="1028" max="1028" width="9.28515625" style="54" bestFit="1" customWidth="1"/>
    <col min="1029" max="1029" width="9.140625" style="54"/>
    <col min="1030" max="1030" width="12.7109375" style="54" customWidth="1"/>
    <col min="1031" max="1269" width="9.140625" style="54"/>
    <col min="1270" max="1270" width="15.42578125" style="54" customWidth="1"/>
    <col min="1271" max="1271" width="14.42578125" style="54" customWidth="1"/>
    <col min="1272" max="1273" width="11" style="54" customWidth="1"/>
    <col min="1274" max="1274" width="15" style="54" customWidth="1"/>
    <col min="1275" max="1275" width="11" style="54" customWidth="1"/>
    <col min="1276" max="1276" width="12.7109375" style="54" customWidth="1"/>
    <col min="1277" max="1277" width="12.85546875" style="54" customWidth="1"/>
    <col min="1278" max="1278" width="13.42578125" style="54" customWidth="1"/>
    <col min="1279" max="1282" width="9.140625" style="54"/>
    <col min="1283" max="1283" width="15.28515625" style="54" customWidth="1"/>
    <col min="1284" max="1284" width="9.28515625" style="54" bestFit="1" customWidth="1"/>
    <col min="1285" max="1285" width="9.140625" style="54"/>
    <col min="1286" max="1286" width="12.7109375" style="54" customWidth="1"/>
    <col min="1287" max="1525" width="9.140625" style="54"/>
    <col min="1526" max="1526" width="15.42578125" style="54" customWidth="1"/>
    <col min="1527" max="1527" width="14.42578125" style="54" customWidth="1"/>
    <col min="1528" max="1529" width="11" style="54" customWidth="1"/>
    <col min="1530" max="1530" width="15" style="54" customWidth="1"/>
    <col min="1531" max="1531" width="11" style="54" customWidth="1"/>
    <col min="1532" max="1532" width="12.7109375" style="54" customWidth="1"/>
    <col min="1533" max="1533" width="12.85546875" style="54" customWidth="1"/>
    <col min="1534" max="1534" width="13.42578125" style="54" customWidth="1"/>
    <col min="1535" max="1538" width="9.140625" style="54"/>
    <col min="1539" max="1539" width="15.28515625" style="54" customWidth="1"/>
    <col min="1540" max="1540" width="9.28515625" style="54" bestFit="1" customWidth="1"/>
    <col min="1541" max="1541" width="9.140625" style="54"/>
    <col min="1542" max="1542" width="12.7109375" style="54" customWidth="1"/>
    <col min="1543" max="1781" width="9.140625" style="54"/>
    <col min="1782" max="1782" width="15.42578125" style="54" customWidth="1"/>
    <col min="1783" max="1783" width="14.42578125" style="54" customWidth="1"/>
    <col min="1784" max="1785" width="11" style="54" customWidth="1"/>
    <col min="1786" max="1786" width="15" style="54" customWidth="1"/>
    <col min="1787" max="1787" width="11" style="54" customWidth="1"/>
    <col min="1788" max="1788" width="12.7109375" style="54" customWidth="1"/>
    <col min="1789" max="1789" width="12.85546875" style="54" customWidth="1"/>
    <col min="1790" max="1790" width="13.42578125" style="54" customWidth="1"/>
    <col min="1791" max="1794" width="9.140625" style="54"/>
    <col min="1795" max="1795" width="15.28515625" style="54" customWidth="1"/>
    <col min="1796" max="1796" width="9.28515625" style="54" bestFit="1" customWidth="1"/>
    <col min="1797" max="1797" width="9.140625" style="54"/>
    <col min="1798" max="1798" width="12.7109375" style="54" customWidth="1"/>
    <col min="1799" max="2037" width="9.140625" style="54"/>
    <col min="2038" max="2038" width="15.42578125" style="54" customWidth="1"/>
    <col min="2039" max="2039" width="14.42578125" style="54" customWidth="1"/>
    <col min="2040" max="2041" width="11" style="54" customWidth="1"/>
    <col min="2042" max="2042" width="15" style="54" customWidth="1"/>
    <col min="2043" max="2043" width="11" style="54" customWidth="1"/>
    <col min="2044" max="2044" width="12.7109375" style="54" customWidth="1"/>
    <col min="2045" max="2045" width="12.85546875" style="54" customWidth="1"/>
    <col min="2046" max="2046" width="13.42578125" style="54" customWidth="1"/>
    <col min="2047" max="2050" width="9.140625" style="54"/>
    <col min="2051" max="2051" width="15.28515625" style="54" customWidth="1"/>
    <col min="2052" max="2052" width="9.28515625" style="54" bestFit="1" customWidth="1"/>
    <col min="2053" max="2053" width="9.140625" style="54"/>
    <col min="2054" max="2054" width="12.7109375" style="54" customWidth="1"/>
    <col min="2055" max="2293" width="9.140625" style="54"/>
    <col min="2294" max="2294" width="15.42578125" style="54" customWidth="1"/>
    <col min="2295" max="2295" width="14.42578125" style="54" customWidth="1"/>
    <col min="2296" max="2297" width="11" style="54" customWidth="1"/>
    <col min="2298" max="2298" width="15" style="54" customWidth="1"/>
    <col min="2299" max="2299" width="11" style="54" customWidth="1"/>
    <col min="2300" max="2300" width="12.7109375" style="54" customWidth="1"/>
    <col min="2301" max="2301" width="12.85546875" style="54" customWidth="1"/>
    <col min="2302" max="2302" width="13.42578125" style="54" customWidth="1"/>
    <col min="2303" max="2306" width="9.140625" style="54"/>
    <col min="2307" max="2307" width="15.28515625" style="54" customWidth="1"/>
    <col min="2308" max="2308" width="9.28515625" style="54" bestFit="1" customWidth="1"/>
    <col min="2309" max="2309" width="9.140625" style="54"/>
    <col min="2310" max="2310" width="12.7109375" style="54" customWidth="1"/>
    <col min="2311" max="2549" width="9.140625" style="54"/>
    <col min="2550" max="2550" width="15.42578125" style="54" customWidth="1"/>
    <col min="2551" max="2551" width="14.42578125" style="54" customWidth="1"/>
    <col min="2552" max="2553" width="11" style="54" customWidth="1"/>
    <col min="2554" max="2554" width="15" style="54" customWidth="1"/>
    <col min="2555" max="2555" width="11" style="54" customWidth="1"/>
    <col min="2556" max="2556" width="12.7109375" style="54" customWidth="1"/>
    <col min="2557" max="2557" width="12.85546875" style="54" customWidth="1"/>
    <col min="2558" max="2558" width="13.42578125" style="54" customWidth="1"/>
    <col min="2559" max="2562" width="9.140625" style="54"/>
    <col min="2563" max="2563" width="15.28515625" style="54" customWidth="1"/>
    <col min="2564" max="2564" width="9.28515625" style="54" bestFit="1" customWidth="1"/>
    <col min="2565" max="2565" width="9.140625" style="54"/>
    <col min="2566" max="2566" width="12.7109375" style="54" customWidth="1"/>
    <col min="2567" max="2805" width="9.140625" style="54"/>
    <col min="2806" max="2806" width="15.42578125" style="54" customWidth="1"/>
    <col min="2807" max="2807" width="14.42578125" style="54" customWidth="1"/>
    <col min="2808" max="2809" width="11" style="54" customWidth="1"/>
    <col min="2810" max="2810" width="15" style="54" customWidth="1"/>
    <col min="2811" max="2811" width="11" style="54" customWidth="1"/>
    <col min="2812" max="2812" width="12.7109375" style="54" customWidth="1"/>
    <col min="2813" max="2813" width="12.85546875" style="54" customWidth="1"/>
    <col min="2814" max="2814" width="13.42578125" style="54" customWidth="1"/>
    <col min="2815" max="2818" width="9.140625" style="54"/>
    <col min="2819" max="2819" width="15.28515625" style="54" customWidth="1"/>
    <col min="2820" max="2820" width="9.28515625" style="54" bestFit="1" customWidth="1"/>
    <col min="2821" max="2821" width="9.140625" style="54"/>
    <col min="2822" max="2822" width="12.7109375" style="54" customWidth="1"/>
    <col min="2823" max="3061" width="9.140625" style="54"/>
    <col min="3062" max="3062" width="15.42578125" style="54" customWidth="1"/>
    <col min="3063" max="3063" width="14.42578125" style="54" customWidth="1"/>
    <col min="3064" max="3065" width="11" style="54" customWidth="1"/>
    <col min="3066" max="3066" width="15" style="54" customWidth="1"/>
    <col min="3067" max="3067" width="11" style="54" customWidth="1"/>
    <col min="3068" max="3068" width="12.7109375" style="54" customWidth="1"/>
    <col min="3069" max="3069" width="12.85546875" style="54" customWidth="1"/>
    <col min="3070" max="3070" width="13.42578125" style="54" customWidth="1"/>
    <col min="3071" max="3074" width="9.140625" style="54"/>
    <col min="3075" max="3075" width="15.28515625" style="54" customWidth="1"/>
    <col min="3076" max="3076" width="9.28515625" style="54" bestFit="1" customWidth="1"/>
    <col min="3077" max="3077" width="9.140625" style="54"/>
    <col min="3078" max="3078" width="12.7109375" style="54" customWidth="1"/>
    <col min="3079" max="3317" width="9.140625" style="54"/>
    <col min="3318" max="3318" width="15.42578125" style="54" customWidth="1"/>
    <col min="3319" max="3319" width="14.42578125" style="54" customWidth="1"/>
    <col min="3320" max="3321" width="11" style="54" customWidth="1"/>
    <col min="3322" max="3322" width="15" style="54" customWidth="1"/>
    <col min="3323" max="3323" width="11" style="54" customWidth="1"/>
    <col min="3324" max="3324" width="12.7109375" style="54" customWidth="1"/>
    <col min="3325" max="3325" width="12.85546875" style="54" customWidth="1"/>
    <col min="3326" max="3326" width="13.42578125" style="54" customWidth="1"/>
    <col min="3327" max="3330" width="9.140625" style="54"/>
    <col min="3331" max="3331" width="15.28515625" style="54" customWidth="1"/>
    <col min="3332" max="3332" width="9.28515625" style="54" bestFit="1" customWidth="1"/>
    <col min="3333" max="3333" width="9.140625" style="54"/>
    <col min="3334" max="3334" width="12.7109375" style="54" customWidth="1"/>
    <col min="3335" max="3573" width="9.140625" style="54"/>
    <col min="3574" max="3574" width="15.42578125" style="54" customWidth="1"/>
    <col min="3575" max="3575" width="14.42578125" style="54" customWidth="1"/>
    <col min="3576" max="3577" width="11" style="54" customWidth="1"/>
    <col min="3578" max="3578" width="15" style="54" customWidth="1"/>
    <col min="3579" max="3579" width="11" style="54" customWidth="1"/>
    <col min="3580" max="3580" width="12.7109375" style="54" customWidth="1"/>
    <col min="3581" max="3581" width="12.85546875" style="54" customWidth="1"/>
    <col min="3582" max="3582" width="13.42578125" style="54" customWidth="1"/>
    <col min="3583" max="3586" width="9.140625" style="54"/>
    <col min="3587" max="3587" width="15.28515625" style="54" customWidth="1"/>
    <col min="3588" max="3588" width="9.28515625" style="54" bestFit="1" customWidth="1"/>
    <col min="3589" max="3589" width="9.140625" style="54"/>
    <col min="3590" max="3590" width="12.7109375" style="54" customWidth="1"/>
    <col min="3591" max="3829" width="9.140625" style="54"/>
    <col min="3830" max="3830" width="15.42578125" style="54" customWidth="1"/>
    <col min="3831" max="3831" width="14.42578125" style="54" customWidth="1"/>
    <col min="3832" max="3833" width="11" style="54" customWidth="1"/>
    <col min="3834" max="3834" width="15" style="54" customWidth="1"/>
    <col min="3835" max="3835" width="11" style="54" customWidth="1"/>
    <col min="3836" max="3836" width="12.7109375" style="54" customWidth="1"/>
    <col min="3837" max="3837" width="12.85546875" style="54" customWidth="1"/>
    <col min="3838" max="3838" width="13.42578125" style="54" customWidth="1"/>
    <col min="3839" max="3842" width="9.140625" style="54"/>
    <col min="3843" max="3843" width="15.28515625" style="54" customWidth="1"/>
    <col min="3844" max="3844" width="9.28515625" style="54" bestFit="1" customWidth="1"/>
    <col min="3845" max="3845" width="9.140625" style="54"/>
    <col min="3846" max="3846" width="12.7109375" style="54" customWidth="1"/>
    <col min="3847" max="4085" width="9.140625" style="54"/>
    <col min="4086" max="4086" width="15.42578125" style="54" customWidth="1"/>
    <col min="4087" max="4087" width="14.42578125" style="54" customWidth="1"/>
    <col min="4088" max="4089" width="11" style="54" customWidth="1"/>
    <col min="4090" max="4090" width="15" style="54" customWidth="1"/>
    <col min="4091" max="4091" width="11" style="54" customWidth="1"/>
    <col min="4092" max="4092" width="12.7109375" style="54" customWidth="1"/>
    <col min="4093" max="4093" width="12.85546875" style="54" customWidth="1"/>
    <col min="4094" max="4094" width="13.42578125" style="54" customWidth="1"/>
    <col min="4095" max="4098" width="9.140625" style="54"/>
    <col min="4099" max="4099" width="15.28515625" style="54" customWidth="1"/>
    <col min="4100" max="4100" width="9.28515625" style="54" bestFit="1" customWidth="1"/>
    <col min="4101" max="4101" width="9.140625" style="54"/>
    <col min="4102" max="4102" width="12.7109375" style="54" customWidth="1"/>
    <col min="4103" max="4341" width="9.140625" style="54"/>
    <col min="4342" max="4342" width="15.42578125" style="54" customWidth="1"/>
    <col min="4343" max="4343" width="14.42578125" style="54" customWidth="1"/>
    <col min="4344" max="4345" width="11" style="54" customWidth="1"/>
    <col min="4346" max="4346" width="15" style="54" customWidth="1"/>
    <col min="4347" max="4347" width="11" style="54" customWidth="1"/>
    <col min="4348" max="4348" width="12.7109375" style="54" customWidth="1"/>
    <col min="4349" max="4349" width="12.85546875" style="54" customWidth="1"/>
    <col min="4350" max="4350" width="13.42578125" style="54" customWidth="1"/>
    <col min="4351" max="4354" width="9.140625" style="54"/>
    <col min="4355" max="4355" width="15.28515625" style="54" customWidth="1"/>
    <col min="4356" max="4356" width="9.28515625" style="54" bestFit="1" customWidth="1"/>
    <col min="4357" max="4357" width="9.140625" style="54"/>
    <col min="4358" max="4358" width="12.7109375" style="54" customWidth="1"/>
    <col min="4359" max="4597" width="9.140625" style="54"/>
    <col min="4598" max="4598" width="15.42578125" style="54" customWidth="1"/>
    <col min="4599" max="4599" width="14.42578125" style="54" customWidth="1"/>
    <col min="4600" max="4601" width="11" style="54" customWidth="1"/>
    <col min="4602" max="4602" width="15" style="54" customWidth="1"/>
    <col min="4603" max="4603" width="11" style="54" customWidth="1"/>
    <col min="4604" max="4604" width="12.7109375" style="54" customWidth="1"/>
    <col min="4605" max="4605" width="12.85546875" style="54" customWidth="1"/>
    <col min="4606" max="4606" width="13.42578125" style="54" customWidth="1"/>
    <col min="4607" max="4610" width="9.140625" style="54"/>
    <col min="4611" max="4611" width="15.28515625" style="54" customWidth="1"/>
    <col min="4612" max="4612" width="9.28515625" style="54" bestFit="1" customWidth="1"/>
    <col min="4613" max="4613" width="9.140625" style="54"/>
    <col min="4614" max="4614" width="12.7109375" style="54" customWidth="1"/>
    <col min="4615" max="4853" width="9.140625" style="54"/>
    <col min="4854" max="4854" width="15.42578125" style="54" customWidth="1"/>
    <col min="4855" max="4855" width="14.42578125" style="54" customWidth="1"/>
    <col min="4856" max="4857" width="11" style="54" customWidth="1"/>
    <col min="4858" max="4858" width="15" style="54" customWidth="1"/>
    <col min="4859" max="4859" width="11" style="54" customWidth="1"/>
    <col min="4860" max="4860" width="12.7109375" style="54" customWidth="1"/>
    <col min="4861" max="4861" width="12.85546875" style="54" customWidth="1"/>
    <col min="4862" max="4862" width="13.42578125" style="54" customWidth="1"/>
    <col min="4863" max="4866" width="9.140625" style="54"/>
    <col min="4867" max="4867" width="15.28515625" style="54" customWidth="1"/>
    <col min="4868" max="4868" width="9.28515625" style="54" bestFit="1" customWidth="1"/>
    <col min="4869" max="4869" width="9.140625" style="54"/>
    <col min="4870" max="4870" width="12.7109375" style="54" customWidth="1"/>
    <col min="4871" max="5109" width="9.140625" style="54"/>
    <col min="5110" max="5110" width="15.42578125" style="54" customWidth="1"/>
    <col min="5111" max="5111" width="14.42578125" style="54" customWidth="1"/>
    <col min="5112" max="5113" width="11" style="54" customWidth="1"/>
    <col min="5114" max="5114" width="15" style="54" customWidth="1"/>
    <col min="5115" max="5115" width="11" style="54" customWidth="1"/>
    <col min="5116" max="5116" width="12.7109375" style="54" customWidth="1"/>
    <col min="5117" max="5117" width="12.85546875" style="54" customWidth="1"/>
    <col min="5118" max="5118" width="13.42578125" style="54" customWidth="1"/>
    <col min="5119" max="5122" width="9.140625" style="54"/>
    <col min="5123" max="5123" width="15.28515625" style="54" customWidth="1"/>
    <col min="5124" max="5124" width="9.28515625" style="54" bestFit="1" customWidth="1"/>
    <col min="5125" max="5125" width="9.140625" style="54"/>
    <col min="5126" max="5126" width="12.7109375" style="54" customWidth="1"/>
    <col min="5127" max="5365" width="9.140625" style="54"/>
    <col min="5366" max="5366" width="15.42578125" style="54" customWidth="1"/>
    <col min="5367" max="5367" width="14.42578125" style="54" customWidth="1"/>
    <col min="5368" max="5369" width="11" style="54" customWidth="1"/>
    <col min="5370" max="5370" width="15" style="54" customWidth="1"/>
    <col min="5371" max="5371" width="11" style="54" customWidth="1"/>
    <col min="5372" max="5372" width="12.7109375" style="54" customWidth="1"/>
    <col min="5373" max="5373" width="12.85546875" style="54" customWidth="1"/>
    <col min="5374" max="5374" width="13.42578125" style="54" customWidth="1"/>
    <col min="5375" max="5378" width="9.140625" style="54"/>
    <col min="5379" max="5379" width="15.28515625" style="54" customWidth="1"/>
    <col min="5380" max="5380" width="9.28515625" style="54" bestFit="1" customWidth="1"/>
    <col min="5381" max="5381" width="9.140625" style="54"/>
    <col min="5382" max="5382" width="12.7109375" style="54" customWidth="1"/>
    <col min="5383" max="5621" width="9.140625" style="54"/>
    <col min="5622" max="5622" width="15.42578125" style="54" customWidth="1"/>
    <col min="5623" max="5623" width="14.42578125" style="54" customWidth="1"/>
    <col min="5624" max="5625" width="11" style="54" customWidth="1"/>
    <col min="5626" max="5626" width="15" style="54" customWidth="1"/>
    <col min="5627" max="5627" width="11" style="54" customWidth="1"/>
    <col min="5628" max="5628" width="12.7109375" style="54" customWidth="1"/>
    <col min="5629" max="5629" width="12.85546875" style="54" customWidth="1"/>
    <col min="5630" max="5630" width="13.42578125" style="54" customWidth="1"/>
    <col min="5631" max="5634" width="9.140625" style="54"/>
    <col min="5635" max="5635" width="15.28515625" style="54" customWidth="1"/>
    <col min="5636" max="5636" width="9.28515625" style="54" bestFit="1" customWidth="1"/>
    <col min="5637" max="5637" width="9.140625" style="54"/>
    <col min="5638" max="5638" width="12.7109375" style="54" customWidth="1"/>
    <col min="5639" max="5877" width="9.140625" style="54"/>
    <col min="5878" max="5878" width="15.42578125" style="54" customWidth="1"/>
    <col min="5879" max="5879" width="14.42578125" style="54" customWidth="1"/>
    <col min="5880" max="5881" width="11" style="54" customWidth="1"/>
    <col min="5882" max="5882" width="15" style="54" customWidth="1"/>
    <col min="5883" max="5883" width="11" style="54" customWidth="1"/>
    <col min="5884" max="5884" width="12.7109375" style="54" customWidth="1"/>
    <col min="5885" max="5885" width="12.85546875" style="54" customWidth="1"/>
    <col min="5886" max="5886" width="13.42578125" style="54" customWidth="1"/>
    <col min="5887" max="5890" width="9.140625" style="54"/>
    <col min="5891" max="5891" width="15.28515625" style="54" customWidth="1"/>
    <col min="5892" max="5892" width="9.28515625" style="54" bestFit="1" customWidth="1"/>
    <col min="5893" max="5893" width="9.140625" style="54"/>
    <col min="5894" max="5894" width="12.7109375" style="54" customWidth="1"/>
    <col min="5895" max="6133" width="9.140625" style="54"/>
    <col min="6134" max="6134" width="15.42578125" style="54" customWidth="1"/>
    <col min="6135" max="6135" width="14.42578125" style="54" customWidth="1"/>
    <col min="6136" max="6137" width="11" style="54" customWidth="1"/>
    <col min="6138" max="6138" width="15" style="54" customWidth="1"/>
    <col min="6139" max="6139" width="11" style="54" customWidth="1"/>
    <col min="6140" max="6140" width="12.7109375" style="54" customWidth="1"/>
    <col min="6141" max="6141" width="12.85546875" style="54" customWidth="1"/>
    <col min="6142" max="6142" width="13.42578125" style="54" customWidth="1"/>
    <col min="6143" max="6146" width="9.140625" style="54"/>
    <col min="6147" max="6147" width="15.28515625" style="54" customWidth="1"/>
    <col min="6148" max="6148" width="9.28515625" style="54" bestFit="1" customWidth="1"/>
    <col min="6149" max="6149" width="9.140625" style="54"/>
    <col min="6150" max="6150" width="12.7109375" style="54" customWidth="1"/>
    <col min="6151" max="6389" width="9.140625" style="54"/>
    <col min="6390" max="6390" width="15.42578125" style="54" customWidth="1"/>
    <col min="6391" max="6391" width="14.42578125" style="54" customWidth="1"/>
    <col min="6392" max="6393" width="11" style="54" customWidth="1"/>
    <col min="6394" max="6394" width="15" style="54" customWidth="1"/>
    <col min="6395" max="6395" width="11" style="54" customWidth="1"/>
    <col min="6396" max="6396" width="12.7109375" style="54" customWidth="1"/>
    <col min="6397" max="6397" width="12.85546875" style="54" customWidth="1"/>
    <col min="6398" max="6398" width="13.42578125" style="54" customWidth="1"/>
    <col min="6399" max="6402" width="9.140625" style="54"/>
    <col min="6403" max="6403" width="15.28515625" style="54" customWidth="1"/>
    <col min="6404" max="6404" width="9.28515625" style="54" bestFit="1" customWidth="1"/>
    <col min="6405" max="6405" width="9.140625" style="54"/>
    <col min="6406" max="6406" width="12.7109375" style="54" customWidth="1"/>
    <col min="6407" max="6645" width="9.140625" style="54"/>
    <col min="6646" max="6646" width="15.42578125" style="54" customWidth="1"/>
    <col min="6647" max="6647" width="14.42578125" style="54" customWidth="1"/>
    <col min="6648" max="6649" width="11" style="54" customWidth="1"/>
    <col min="6650" max="6650" width="15" style="54" customWidth="1"/>
    <col min="6651" max="6651" width="11" style="54" customWidth="1"/>
    <col min="6652" max="6652" width="12.7109375" style="54" customWidth="1"/>
    <col min="6653" max="6653" width="12.85546875" style="54" customWidth="1"/>
    <col min="6654" max="6654" width="13.42578125" style="54" customWidth="1"/>
    <col min="6655" max="6658" width="9.140625" style="54"/>
    <col min="6659" max="6659" width="15.28515625" style="54" customWidth="1"/>
    <col min="6660" max="6660" width="9.28515625" style="54" bestFit="1" customWidth="1"/>
    <col min="6661" max="6661" width="9.140625" style="54"/>
    <col min="6662" max="6662" width="12.7109375" style="54" customWidth="1"/>
    <col min="6663" max="6901" width="9.140625" style="54"/>
    <col min="6902" max="6902" width="15.42578125" style="54" customWidth="1"/>
    <col min="6903" max="6903" width="14.42578125" style="54" customWidth="1"/>
    <col min="6904" max="6905" width="11" style="54" customWidth="1"/>
    <col min="6906" max="6906" width="15" style="54" customWidth="1"/>
    <col min="6907" max="6907" width="11" style="54" customWidth="1"/>
    <col min="6908" max="6908" width="12.7109375" style="54" customWidth="1"/>
    <col min="6909" max="6909" width="12.85546875" style="54" customWidth="1"/>
    <col min="6910" max="6910" width="13.42578125" style="54" customWidth="1"/>
    <col min="6911" max="6914" width="9.140625" style="54"/>
    <col min="6915" max="6915" width="15.28515625" style="54" customWidth="1"/>
    <col min="6916" max="6916" width="9.28515625" style="54" bestFit="1" customWidth="1"/>
    <col min="6917" max="6917" width="9.140625" style="54"/>
    <col min="6918" max="6918" width="12.7109375" style="54" customWidth="1"/>
    <col min="6919" max="7157" width="9.140625" style="54"/>
    <col min="7158" max="7158" width="15.42578125" style="54" customWidth="1"/>
    <col min="7159" max="7159" width="14.42578125" style="54" customWidth="1"/>
    <col min="7160" max="7161" width="11" style="54" customWidth="1"/>
    <col min="7162" max="7162" width="15" style="54" customWidth="1"/>
    <col min="7163" max="7163" width="11" style="54" customWidth="1"/>
    <col min="7164" max="7164" width="12.7109375" style="54" customWidth="1"/>
    <col min="7165" max="7165" width="12.85546875" style="54" customWidth="1"/>
    <col min="7166" max="7166" width="13.42578125" style="54" customWidth="1"/>
    <col min="7167" max="7170" width="9.140625" style="54"/>
    <col min="7171" max="7171" width="15.28515625" style="54" customWidth="1"/>
    <col min="7172" max="7172" width="9.28515625" style="54" bestFit="1" customWidth="1"/>
    <col min="7173" max="7173" width="9.140625" style="54"/>
    <col min="7174" max="7174" width="12.7109375" style="54" customWidth="1"/>
    <col min="7175" max="7413" width="9.140625" style="54"/>
    <col min="7414" max="7414" width="15.42578125" style="54" customWidth="1"/>
    <col min="7415" max="7415" width="14.42578125" style="54" customWidth="1"/>
    <col min="7416" max="7417" width="11" style="54" customWidth="1"/>
    <col min="7418" max="7418" width="15" style="54" customWidth="1"/>
    <col min="7419" max="7419" width="11" style="54" customWidth="1"/>
    <col min="7420" max="7420" width="12.7109375" style="54" customWidth="1"/>
    <col min="7421" max="7421" width="12.85546875" style="54" customWidth="1"/>
    <col min="7422" max="7422" width="13.42578125" style="54" customWidth="1"/>
    <col min="7423" max="7426" width="9.140625" style="54"/>
    <col min="7427" max="7427" width="15.28515625" style="54" customWidth="1"/>
    <col min="7428" max="7428" width="9.28515625" style="54" bestFit="1" customWidth="1"/>
    <col min="7429" max="7429" width="9.140625" style="54"/>
    <col min="7430" max="7430" width="12.7109375" style="54" customWidth="1"/>
    <col min="7431" max="7669" width="9.140625" style="54"/>
    <col min="7670" max="7670" width="15.42578125" style="54" customWidth="1"/>
    <col min="7671" max="7671" width="14.42578125" style="54" customWidth="1"/>
    <col min="7672" max="7673" width="11" style="54" customWidth="1"/>
    <col min="7674" max="7674" width="15" style="54" customWidth="1"/>
    <col min="7675" max="7675" width="11" style="54" customWidth="1"/>
    <col min="7676" max="7676" width="12.7109375" style="54" customWidth="1"/>
    <col min="7677" max="7677" width="12.85546875" style="54" customWidth="1"/>
    <col min="7678" max="7678" width="13.42578125" style="54" customWidth="1"/>
    <col min="7679" max="7682" width="9.140625" style="54"/>
    <col min="7683" max="7683" width="15.28515625" style="54" customWidth="1"/>
    <col min="7684" max="7684" width="9.28515625" style="54" bestFit="1" customWidth="1"/>
    <col min="7685" max="7685" width="9.140625" style="54"/>
    <col min="7686" max="7686" width="12.7109375" style="54" customWidth="1"/>
    <col min="7687" max="7925" width="9.140625" style="54"/>
    <col min="7926" max="7926" width="15.42578125" style="54" customWidth="1"/>
    <col min="7927" max="7927" width="14.42578125" style="54" customWidth="1"/>
    <col min="7928" max="7929" width="11" style="54" customWidth="1"/>
    <col min="7930" max="7930" width="15" style="54" customWidth="1"/>
    <col min="7931" max="7931" width="11" style="54" customWidth="1"/>
    <col min="7932" max="7932" width="12.7109375" style="54" customWidth="1"/>
    <col min="7933" max="7933" width="12.85546875" style="54" customWidth="1"/>
    <col min="7934" max="7934" width="13.42578125" style="54" customWidth="1"/>
    <col min="7935" max="7938" width="9.140625" style="54"/>
    <col min="7939" max="7939" width="15.28515625" style="54" customWidth="1"/>
    <col min="7940" max="7940" width="9.28515625" style="54" bestFit="1" customWidth="1"/>
    <col min="7941" max="7941" width="9.140625" style="54"/>
    <col min="7942" max="7942" width="12.7109375" style="54" customWidth="1"/>
    <col min="7943" max="8181" width="9.140625" style="54"/>
    <col min="8182" max="8182" width="15.42578125" style="54" customWidth="1"/>
    <col min="8183" max="8183" width="14.42578125" style="54" customWidth="1"/>
    <col min="8184" max="8185" width="11" style="54" customWidth="1"/>
    <col min="8186" max="8186" width="15" style="54" customWidth="1"/>
    <col min="8187" max="8187" width="11" style="54" customWidth="1"/>
    <col min="8188" max="8188" width="12.7109375" style="54" customWidth="1"/>
    <col min="8189" max="8189" width="12.85546875" style="54" customWidth="1"/>
    <col min="8190" max="8190" width="13.42578125" style="54" customWidth="1"/>
    <col min="8191" max="8194" width="9.140625" style="54"/>
    <col min="8195" max="8195" width="15.28515625" style="54" customWidth="1"/>
    <col min="8196" max="8196" width="9.28515625" style="54" bestFit="1" customWidth="1"/>
    <col min="8197" max="8197" width="9.140625" style="54"/>
    <col min="8198" max="8198" width="12.7109375" style="54" customWidth="1"/>
    <col min="8199" max="8437" width="9.140625" style="54"/>
    <col min="8438" max="8438" width="15.42578125" style="54" customWidth="1"/>
    <col min="8439" max="8439" width="14.42578125" style="54" customWidth="1"/>
    <col min="8440" max="8441" width="11" style="54" customWidth="1"/>
    <col min="8442" max="8442" width="15" style="54" customWidth="1"/>
    <col min="8443" max="8443" width="11" style="54" customWidth="1"/>
    <col min="8444" max="8444" width="12.7109375" style="54" customWidth="1"/>
    <col min="8445" max="8445" width="12.85546875" style="54" customWidth="1"/>
    <col min="8446" max="8446" width="13.42578125" style="54" customWidth="1"/>
    <col min="8447" max="8450" width="9.140625" style="54"/>
    <col min="8451" max="8451" width="15.28515625" style="54" customWidth="1"/>
    <col min="8452" max="8452" width="9.28515625" style="54" bestFit="1" customWidth="1"/>
    <col min="8453" max="8453" width="9.140625" style="54"/>
    <col min="8454" max="8454" width="12.7109375" style="54" customWidth="1"/>
    <col min="8455" max="8693" width="9.140625" style="54"/>
    <col min="8694" max="8694" width="15.42578125" style="54" customWidth="1"/>
    <col min="8695" max="8695" width="14.42578125" style="54" customWidth="1"/>
    <col min="8696" max="8697" width="11" style="54" customWidth="1"/>
    <col min="8698" max="8698" width="15" style="54" customWidth="1"/>
    <col min="8699" max="8699" width="11" style="54" customWidth="1"/>
    <col min="8700" max="8700" width="12.7109375" style="54" customWidth="1"/>
    <col min="8701" max="8701" width="12.85546875" style="54" customWidth="1"/>
    <col min="8702" max="8702" width="13.42578125" style="54" customWidth="1"/>
    <col min="8703" max="8706" width="9.140625" style="54"/>
    <col min="8707" max="8707" width="15.28515625" style="54" customWidth="1"/>
    <col min="8708" max="8708" width="9.28515625" style="54" bestFit="1" customWidth="1"/>
    <col min="8709" max="8709" width="9.140625" style="54"/>
    <col min="8710" max="8710" width="12.7109375" style="54" customWidth="1"/>
    <col min="8711" max="8949" width="9.140625" style="54"/>
    <col min="8950" max="8950" width="15.42578125" style="54" customWidth="1"/>
    <col min="8951" max="8951" width="14.42578125" style="54" customWidth="1"/>
    <col min="8952" max="8953" width="11" style="54" customWidth="1"/>
    <col min="8954" max="8954" width="15" style="54" customWidth="1"/>
    <col min="8955" max="8955" width="11" style="54" customWidth="1"/>
    <col min="8956" max="8956" width="12.7109375" style="54" customWidth="1"/>
    <col min="8957" max="8957" width="12.85546875" style="54" customWidth="1"/>
    <col min="8958" max="8958" width="13.42578125" style="54" customWidth="1"/>
    <col min="8959" max="8962" width="9.140625" style="54"/>
    <col min="8963" max="8963" width="15.28515625" style="54" customWidth="1"/>
    <col min="8964" max="8964" width="9.28515625" style="54" bestFit="1" customWidth="1"/>
    <col min="8965" max="8965" width="9.140625" style="54"/>
    <col min="8966" max="8966" width="12.7109375" style="54" customWidth="1"/>
    <col min="8967" max="9205" width="9.140625" style="54"/>
    <col min="9206" max="9206" width="15.42578125" style="54" customWidth="1"/>
    <col min="9207" max="9207" width="14.42578125" style="54" customWidth="1"/>
    <col min="9208" max="9209" width="11" style="54" customWidth="1"/>
    <col min="9210" max="9210" width="15" style="54" customWidth="1"/>
    <col min="9211" max="9211" width="11" style="54" customWidth="1"/>
    <col min="9212" max="9212" width="12.7109375" style="54" customWidth="1"/>
    <col min="9213" max="9213" width="12.85546875" style="54" customWidth="1"/>
    <col min="9214" max="9214" width="13.42578125" style="54" customWidth="1"/>
    <col min="9215" max="9218" width="9.140625" style="54"/>
    <col min="9219" max="9219" width="15.28515625" style="54" customWidth="1"/>
    <col min="9220" max="9220" width="9.28515625" style="54" bestFit="1" customWidth="1"/>
    <col min="9221" max="9221" width="9.140625" style="54"/>
    <col min="9222" max="9222" width="12.7109375" style="54" customWidth="1"/>
    <col min="9223" max="9461" width="9.140625" style="54"/>
    <col min="9462" max="9462" width="15.42578125" style="54" customWidth="1"/>
    <col min="9463" max="9463" width="14.42578125" style="54" customWidth="1"/>
    <col min="9464" max="9465" width="11" style="54" customWidth="1"/>
    <col min="9466" max="9466" width="15" style="54" customWidth="1"/>
    <col min="9467" max="9467" width="11" style="54" customWidth="1"/>
    <col min="9468" max="9468" width="12.7109375" style="54" customWidth="1"/>
    <col min="9469" max="9469" width="12.85546875" style="54" customWidth="1"/>
    <col min="9470" max="9470" width="13.42578125" style="54" customWidth="1"/>
    <col min="9471" max="9474" width="9.140625" style="54"/>
    <col min="9475" max="9475" width="15.28515625" style="54" customWidth="1"/>
    <col min="9476" max="9476" width="9.28515625" style="54" bestFit="1" customWidth="1"/>
    <col min="9477" max="9477" width="9.140625" style="54"/>
    <col min="9478" max="9478" width="12.7109375" style="54" customWidth="1"/>
    <col min="9479" max="9717" width="9.140625" style="54"/>
    <col min="9718" max="9718" width="15.42578125" style="54" customWidth="1"/>
    <col min="9719" max="9719" width="14.42578125" style="54" customWidth="1"/>
    <col min="9720" max="9721" width="11" style="54" customWidth="1"/>
    <col min="9722" max="9722" width="15" style="54" customWidth="1"/>
    <col min="9723" max="9723" width="11" style="54" customWidth="1"/>
    <col min="9724" max="9724" width="12.7109375" style="54" customWidth="1"/>
    <col min="9725" max="9725" width="12.85546875" style="54" customWidth="1"/>
    <col min="9726" max="9726" width="13.42578125" style="54" customWidth="1"/>
    <col min="9727" max="9730" width="9.140625" style="54"/>
    <col min="9731" max="9731" width="15.28515625" style="54" customWidth="1"/>
    <col min="9732" max="9732" width="9.28515625" style="54" bestFit="1" customWidth="1"/>
    <col min="9733" max="9733" width="9.140625" style="54"/>
    <col min="9734" max="9734" width="12.7109375" style="54" customWidth="1"/>
    <col min="9735" max="9973" width="9.140625" style="54"/>
    <col min="9974" max="9974" width="15.42578125" style="54" customWidth="1"/>
    <col min="9975" max="9975" width="14.42578125" style="54" customWidth="1"/>
    <col min="9976" max="9977" width="11" style="54" customWidth="1"/>
    <col min="9978" max="9978" width="15" style="54" customWidth="1"/>
    <col min="9979" max="9979" width="11" style="54" customWidth="1"/>
    <col min="9980" max="9980" width="12.7109375" style="54" customWidth="1"/>
    <col min="9981" max="9981" width="12.85546875" style="54" customWidth="1"/>
    <col min="9982" max="9982" width="13.42578125" style="54" customWidth="1"/>
    <col min="9983" max="9986" width="9.140625" style="54"/>
    <col min="9987" max="9987" width="15.28515625" style="54" customWidth="1"/>
    <col min="9988" max="9988" width="9.28515625" style="54" bestFit="1" customWidth="1"/>
    <col min="9989" max="9989" width="9.140625" style="54"/>
    <col min="9990" max="9990" width="12.7109375" style="54" customWidth="1"/>
    <col min="9991" max="10229" width="9.140625" style="54"/>
    <col min="10230" max="10230" width="15.42578125" style="54" customWidth="1"/>
    <col min="10231" max="10231" width="14.42578125" style="54" customWidth="1"/>
    <col min="10232" max="10233" width="11" style="54" customWidth="1"/>
    <col min="10234" max="10234" width="15" style="54" customWidth="1"/>
    <col min="10235" max="10235" width="11" style="54" customWidth="1"/>
    <col min="10236" max="10236" width="12.7109375" style="54" customWidth="1"/>
    <col min="10237" max="10237" width="12.85546875" style="54" customWidth="1"/>
    <col min="10238" max="10238" width="13.42578125" style="54" customWidth="1"/>
    <col min="10239" max="10242" width="9.140625" style="54"/>
    <col min="10243" max="10243" width="15.28515625" style="54" customWidth="1"/>
    <col min="10244" max="10244" width="9.28515625" style="54" bestFit="1" customWidth="1"/>
    <col min="10245" max="10245" width="9.140625" style="54"/>
    <col min="10246" max="10246" width="12.7109375" style="54" customWidth="1"/>
    <col min="10247" max="10485" width="9.140625" style="54"/>
    <col min="10486" max="10486" width="15.42578125" style="54" customWidth="1"/>
    <col min="10487" max="10487" width="14.42578125" style="54" customWidth="1"/>
    <col min="10488" max="10489" width="11" style="54" customWidth="1"/>
    <col min="10490" max="10490" width="15" style="54" customWidth="1"/>
    <col min="10491" max="10491" width="11" style="54" customWidth="1"/>
    <col min="10492" max="10492" width="12.7109375" style="54" customWidth="1"/>
    <col min="10493" max="10493" width="12.85546875" style="54" customWidth="1"/>
    <col min="10494" max="10494" width="13.42578125" style="54" customWidth="1"/>
    <col min="10495" max="10498" width="9.140625" style="54"/>
    <col min="10499" max="10499" width="15.28515625" style="54" customWidth="1"/>
    <col min="10500" max="10500" width="9.28515625" style="54" bestFit="1" customWidth="1"/>
    <col min="10501" max="10501" width="9.140625" style="54"/>
    <col min="10502" max="10502" width="12.7109375" style="54" customWidth="1"/>
    <col min="10503" max="10741" width="9.140625" style="54"/>
    <col min="10742" max="10742" width="15.42578125" style="54" customWidth="1"/>
    <col min="10743" max="10743" width="14.42578125" style="54" customWidth="1"/>
    <col min="10744" max="10745" width="11" style="54" customWidth="1"/>
    <col min="10746" max="10746" width="15" style="54" customWidth="1"/>
    <col min="10747" max="10747" width="11" style="54" customWidth="1"/>
    <col min="10748" max="10748" width="12.7109375" style="54" customWidth="1"/>
    <col min="10749" max="10749" width="12.85546875" style="54" customWidth="1"/>
    <col min="10750" max="10750" width="13.42578125" style="54" customWidth="1"/>
    <col min="10751" max="10754" width="9.140625" style="54"/>
    <col min="10755" max="10755" width="15.28515625" style="54" customWidth="1"/>
    <col min="10756" max="10756" width="9.28515625" style="54" bestFit="1" customWidth="1"/>
    <col min="10757" max="10757" width="9.140625" style="54"/>
    <col min="10758" max="10758" width="12.7109375" style="54" customWidth="1"/>
    <col min="10759" max="10997" width="9.140625" style="54"/>
    <col min="10998" max="10998" width="15.42578125" style="54" customWidth="1"/>
    <col min="10999" max="10999" width="14.42578125" style="54" customWidth="1"/>
    <col min="11000" max="11001" width="11" style="54" customWidth="1"/>
    <col min="11002" max="11002" width="15" style="54" customWidth="1"/>
    <col min="11003" max="11003" width="11" style="54" customWidth="1"/>
    <col min="11004" max="11004" width="12.7109375" style="54" customWidth="1"/>
    <col min="11005" max="11005" width="12.85546875" style="54" customWidth="1"/>
    <col min="11006" max="11006" width="13.42578125" style="54" customWidth="1"/>
    <col min="11007" max="11010" width="9.140625" style="54"/>
    <col min="11011" max="11011" width="15.28515625" style="54" customWidth="1"/>
    <col min="11012" max="11012" width="9.28515625" style="54" bestFit="1" customWidth="1"/>
    <col min="11013" max="11013" width="9.140625" style="54"/>
    <col min="11014" max="11014" width="12.7109375" style="54" customWidth="1"/>
    <col min="11015" max="11253" width="9.140625" style="54"/>
    <col min="11254" max="11254" width="15.42578125" style="54" customWidth="1"/>
    <col min="11255" max="11255" width="14.42578125" style="54" customWidth="1"/>
    <col min="11256" max="11257" width="11" style="54" customWidth="1"/>
    <col min="11258" max="11258" width="15" style="54" customWidth="1"/>
    <col min="11259" max="11259" width="11" style="54" customWidth="1"/>
    <col min="11260" max="11260" width="12.7109375" style="54" customWidth="1"/>
    <col min="11261" max="11261" width="12.85546875" style="54" customWidth="1"/>
    <col min="11262" max="11262" width="13.42578125" style="54" customWidth="1"/>
    <col min="11263" max="11266" width="9.140625" style="54"/>
    <col min="11267" max="11267" width="15.28515625" style="54" customWidth="1"/>
    <col min="11268" max="11268" width="9.28515625" style="54" bestFit="1" customWidth="1"/>
    <col min="11269" max="11269" width="9.140625" style="54"/>
    <col min="11270" max="11270" width="12.7109375" style="54" customWidth="1"/>
    <col min="11271" max="11509" width="9.140625" style="54"/>
    <col min="11510" max="11510" width="15.42578125" style="54" customWidth="1"/>
    <col min="11511" max="11511" width="14.42578125" style="54" customWidth="1"/>
    <col min="11512" max="11513" width="11" style="54" customWidth="1"/>
    <col min="11514" max="11514" width="15" style="54" customWidth="1"/>
    <col min="11515" max="11515" width="11" style="54" customWidth="1"/>
    <col min="11516" max="11516" width="12.7109375" style="54" customWidth="1"/>
    <col min="11517" max="11517" width="12.85546875" style="54" customWidth="1"/>
    <col min="11518" max="11518" width="13.42578125" style="54" customWidth="1"/>
    <col min="11519" max="11522" width="9.140625" style="54"/>
    <col min="11523" max="11523" width="15.28515625" style="54" customWidth="1"/>
    <col min="11524" max="11524" width="9.28515625" style="54" bestFit="1" customWidth="1"/>
    <col min="11525" max="11525" width="9.140625" style="54"/>
    <col min="11526" max="11526" width="12.7109375" style="54" customWidth="1"/>
    <col min="11527" max="11765" width="9.140625" style="54"/>
    <col min="11766" max="11766" width="15.42578125" style="54" customWidth="1"/>
    <col min="11767" max="11767" width="14.42578125" style="54" customWidth="1"/>
    <col min="11768" max="11769" width="11" style="54" customWidth="1"/>
    <col min="11770" max="11770" width="15" style="54" customWidth="1"/>
    <col min="11771" max="11771" width="11" style="54" customWidth="1"/>
    <col min="11772" max="11772" width="12.7109375" style="54" customWidth="1"/>
    <col min="11773" max="11773" width="12.85546875" style="54" customWidth="1"/>
    <col min="11774" max="11774" width="13.42578125" style="54" customWidth="1"/>
    <col min="11775" max="11778" width="9.140625" style="54"/>
    <col min="11779" max="11779" width="15.28515625" style="54" customWidth="1"/>
    <col min="11780" max="11780" width="9.28515625" style="54" bestFit="1" customWidth="1"/>
    <col min="11781" max="11781" width="9.140625" style="54"/>
    <col min="11782" max="11782" width="12.7109375" style="54" customWidth="1"/>
    <col min="11783" max="12021" width="9.140625" style="54"/>
    <col min="12022" max="12022" width="15.42578125" style="54" customWidth="1"/>
    <col min="12023" max="12023" width="14.42578125" style="54" customWidth="1"/>
    <col min="12024" max="12025" width="11" style="54" customWidth="1"/>
    <col min="12026" max="12026" width="15" style="54" customWidth="1"/>
    <col min="12027" max="12027" width="11" style="54" customWidth="1"/>
    <col min="12028" max="12028" width="12.7109375" style="54" customWidth="1"/>
    <col min="12029" max="12029" width="12.85546875" style="54" customWidth="1"/>
    <col min="12030" max="12030" width="13.42578125" style="54" customWidth="1"/>
    <col min="12031" max="12034" width="9.140625" style="54"/>
    <col min="12035" max="12035" width="15.28515625" style="54" customWidth="1"/>
    <col min="12036" max="12036" width="9.28515625" style="54" bestFit="1" customWidth="1"/>
    <col min="12037" max="12037" width="9.140625" style="54"/>
    <col min="12038" max="12038" width="12.7109375" style="54" customWidth="1"/>
    <col min="12039" max="12277" width="9.140625" style="54"/>
    <col min="12278" max="12278" width="15.42578125" style="54" customWidth="1"/>
    <col min="12279" max="12279" width="14.42578125" style="54" customWidth="1"/>
    <col min="12280" max="12281" width="11" style="54" customWidth="1"/>
    <col min="12282" max="12282" width="15" style="54" customWidth="1"/>
    <col min="12283" max="12283" width="11" style="54" customWidth="1"/>
    <col min="12284" max="12284" width="12.7109375" style="54" customWidth="1"/>
    <col min="12285" max="12285" width="12.85546875" style="54" customWidth="1"/>
    <col min="12286" max="12286" width="13.42578125" style="54" customWidth="1"/>
    <col min="12287" max="12290" width="9.140625" style="54"/>
    <col min="12291" max="12291" width="15.28515625" style="54" customWidth="1"/>
    <col min="12292" max="12292" width="9.28515625" style="54" bestFit="1" customWidth="1"/>
    <col min="12293" max="12293" width="9.140625" style="54"/>
    <col min="12294" max="12294" width="12.7109375" style="54" customWidth="1"/>
    <col min="12295" max="12533" width="9.140625" style="54"/>
    <col min="12534" max="12534" width="15.42578125" style="54" customWidth="1"/>
    <col min="12535" max="12535" width="14.42578125" style="54" customWidth="1"/>
    <col min="12536" max="12537" width="11" style="54" customWidth="1"/>
    <col min="12538" max="12538" width="15" style="54" customWidth="1"/>
    <col min="12539" max="12539" width="11" style="54" customWidth="1"/>
    <col min="12540" max="12540" width="12.7109375" style="54" customWidth="1"/>
    <col min="12541" max="12541" width="12.85546875" style="54" customWidth="1"/>
    <col min="12542" max="12542" width="13.42578125" style="54" customWidth="1"/>
    <col min="12543" max="12546" width="9.140625" style="54"/>
    <col min="12547" max="12547" width="15.28515625" style="54" customWidth="1"/>
    <col min="12548" max="12548" width="9.28515625" style="54" bestFit="1" customWidth="1"/>
    <col min="12549" max="12549" width="9.140625" style="54"/>
    <col min="12550" max="12550" width="12.7109375" style="54" customWidth="1"/>
    <col min="12551" max="12789" width="9.140625" style="54"/>
    <col min="12790" max="12790" width="15.42578125" style="54" customWidth="1"/>
    <col min="12791" max="12791" width="14.42578125" style="54" customWidth="1"/>
    <col min="12792" max="12793" width="11" style="54" customWidth="1"/>
    <col min="12794" max="12794" width="15" style="54" customWidth="1"/>
    <col min="12795" max="12795" width="11" style="54" customWidth="1"/>
    <col min="12796" max="12796" width="12.7109375" style="54" customWidth="1"/>
    <col min="12797" max="12797" width="12.85546875" style="54" customWidth="1"/>
    <col min="12798" max="12798" width="13.42578125" style="54" customWidth="1"/>
    <col min="12799" max="12802" width="9.140625" style="54"/>
    <col min="12803" max="12803" width="15.28515625" style="54" customWidth="1"/>
    <col min="12804" max="12804" width="9.28515625" style="54" bestFit="1" customWidth="1"/>
    <col min="12805" max="12805" width="9.140625" style="54"/>
    <col min="12806" max="12806" width="12.7109375" style="54" customWidth="1"/>
    <col min="12807" max="13045" width="9.140625" style="54"/>
    <col min="13046" max="13046" width="15.42578125" style="54" customWidth="1"/>
    <col min="13047" max="13047" width="14.42578125" style="54" customWidth="1"/>
    <col min="13048" max="13049" width="11" style="54" customWidth="1"/>
    <col min="13050" max="13050" width="15" style="54" customWidth="1"/>
    <col min="13051" max="13051" width="11" style="54" customWidth="1"/>
    <col min="13052" max="13052" width="12.7109375" style="54" customWidth="1"/>
    <col min="13053" max="13053" width="12.85546875" style="54" customWidth="1"/>
    <col min="13054" max="13054" width="13.42578125" style="54" customWidth="1"/>
    <col min="13055" max="13058" width="9.140625" style="54"/>
    <col min="13059" max="13059" width="15.28515625" style="54" customWidth="1"/>
    <col min="13060" max="13060" width="9.28515625" style="54" bestFit="1" customWidth="1"/>
    <col min="13061" max="13061" width="9.140625" style="54"/>
    <col min="13062" max="13062" width="12.7109375" style="54" customWidth="1"/>
    <col min="13063" max="13301" width="9.140625" style="54"/>
    <col min="13302" max="13302" width="15.42578125" style="54" customWidth="1"/>
    <col min="13303" max="13303" width="14.42578125" style="54" customWidth="1"/>
    <col min="13304" max="13305" width="11" style="54" customWidth="1"/>
    <col min="13306" max="13306" width="15" style="54" customWidth="1"/>
    <col min="13307" max="13307" width="11" style="54" customWidth="1"/>
    <col min="13308" max="13308" width="12.7109375" style="54" customWidth="1"/>
    <col min="13309" max="13309" width="12.85546875" style="54" customWidth="1"/>
    <col min="13310" max="13310" width="13.42578125" style="54" customWidth="1"/>
    <col min="13311" max="13314" width="9.140625" style="54"/>
    <col min="13315" max="13315" width="15.28515625" style="54" customWidth="1"/>
    <col min="13316" max="13316" width="9.28515625" style="54" bestFit="1" customWidth="1"/>
    <col min="13317" max="13317" width="9.140625" style="54"/>
    <col min="13318" max="13318" width="12.7109375" style="54" customWidth="1"/>
    <col min="13319" max="13557" width="9.140625" style="54"/>
    <col min="13558" max="13558" width="15.42578125" style="54" customWidth="1"/>
    <col min="13559" max="13559" width="14.42578125" style="54" customWidth="1"/>
    <col min="13560" max="13561" width="11" style="54" customWidth="1"/>
    <col min="13562" max="13562" width="15" style="54" customWidth="1"/>
    <col min="13563" max="13563" width="11" style="54" customWidth="1"/>
    <col min="13564" max="13564" width="12.7109375" style="54" customWidth="1"/>
    <col min="13565" max="13565" width="12.85546875" style="54" customWidth="1"/>
    <col min="13566" max="13566" width="13.42578125" style="54" customWidth="1"/>
    <col min="13567" max="13570" width="9.140625" style="54"/>
    <col min="13571" max="13571" width="15.28515625" style="54" customWidth="1"/>
    <col min="13572" max="13572" width="9.28515625" style="54" bestFit="1" customWidth="1"/>
    <col min="13573" max="13573" width="9.140625" style="54"/>
    <col min="13574" max="13574" width="12.7109375" style="54" customWidth="1"/>
    <col min="13575" max="13813" width="9.140625" style="54"/>
    <col min="13814" max="13814" width="15.42578125" style="54" customWidth="1"/>
    <col min="13815" max="13815" width="14.42578125" style="54" customWidth="1"/>
    <col min="13816" max="13817" width="11" style="54" customWidth="1"/>
    <col min="13818" max="13818" width="15" style="54" customWidth="1"/>
    <col min="13819" max="13819" width="11" style="54" customWidth="1"/>
    <col min="13820" max="13820" width="12.7109375" style="54" customWidth="1"/>
    <col min="13821" max="13821" width="12.85546875" style="54" customWidth="1"/>
    <col min="13822" max="13822" width="13.42578125" style="54" customWidth="1"/>
    <col min="13823" max="13826" width="9.140625" style="54"/>
    <col min="13827" max="13827" width="15.28515625" style="54" customWidth="1"/>
    <col min="13828" max="13828" width="9.28515625" style="54" bestFit="1" customWidth="1"/>
    <col min="13829" max="13829" width="9.140625" style="54"/>
    <col min="13830" max="13830" width="12.7109375" style="54" customWidth="1"/>
    <col min="13831" max="14069" width="9.140625" style="54"/>
    <col min="14070" max="14070" width="15.42578125" style="54" customWidth="1"/>
    <col min="14071" max="14071" width="14.42578125" style="54" customWidth="1"/>
    <col min="14072" max="14073" width="11" style="54" customWidth="1"/>
    <col min="14074" max="14074" width="15" style="54" customWidth="1"/>
    <col min="14075" max="14075" width="11" style="54" customWidth="1"/>
    <col min="14076" max="14076" width="12.7109375" style="54" customWidth="1"/>
    <col min="14077" max="14077" width="12.85546875" style="54" customWidth="1"/>
    <col min="14078" max="14078" width="13.42578125" style="54" customWidth="1"/>
    <col min="14079" max="14082" width="9.140625" style="54"/>
    <col min="14083" max="14083" width="15.28515625" style="54" customWidth="1"/>
    <col min="14084" max="14084" width="9.28515625" style="54" bestFit="1" customWidth="1"/>
    <col min="14085" max="14085" width="9.140625" style="54"/>
    <col min="14086" max="14086" width="12.7109375" style="54" customWidth="1"/>
    <col min="14087" max="14325" width="9.140625" style="54"/>
    <col min="14326" max="14326" width="15.42578125" style="54" customWidth="1"/>
    <col min="14327" max="14327" width="14.42578125" style="54" customWidth="1"/>
    <col min="14328" max="14329" width="11" style="54" customWidth="1"/>
    <col min="14330" max="14330" width="15" style="54" customWidth="1"/>
    <col min="14331" max="14331" width="11" style="54" customWidth="1"/>
    <col min="14332" max="14332" width="12.7109375" style="54" customWidth="1"/>
    <col min="14333" max="14333" width="12.85546875" style="54" customWidth="1"/>
    <col min="14334" max="14334" width="13.42578125" style="54" customWidth="1"/>
    <col min="14335" max="14338" width="9.140625" style="54"/>
    <col min="14339" max="14339" width="15.28515625" style="54" customWidth="1"/>
    <col min="14340" max="14340" width="9.28515625" style="54" bestFit="1" customWidth="1"/>
    <col min="14341" max="14341" width="9.140625" style="54"/>
    <col min="14342" max="14342" width="12.7109375" style="54" customWidth="1"/>
    <col min="14343" max="14581" width="9.140625" style="54"/>
    <col min="14582" max="14582" width="15.42578125" style="54" customWidth="1"/>
    <col min="14583" max="14583" width="14.42578125" style="54" customWidth="1"/>
    <col min="14584" max="14585" width="11" style="54" customWidth="1"/>
    <col min="14586" max="14586" width="15" style="54" customWidth="1"/>
    <col min="14587" max="14587" width="11" style="54" customWidth="1"/>
    <col min="14588" max="14588" width="12.7109375" style="54" customWidth="1"/>
    <col min="14589" max="14589" width="12.85546875" style="54" customWidth="1"/>
    <col min="14590" max="14590" width="13.42578125" style="54" customWidth="1"/>
    <col min="14591" max="14594" width="9.140625" style="54"/>
    <col min="14595" max="14595" width="15.28515625" style="54" customWidth="1"/>
    <col min="14596" max="14596" width="9.28515625" style="54" bestFit="1" customWidth="1"/>
    <col min="14597" max="14597" width="9.140625" style="54"/>
    <col min="14598" max="14598" width="12.7109375" style="54" customWidth="1"/>
    <col min="14599" max="14837" width="9.140625" style="54"/>
    <col min="14838" max="14838" width="15.42578125" style="54" customWidth="1"/>
    <col min="14839" max="14839" width="14.42578125" style="54" customWidth="1"/>
    <col min="14840" max="14841" width="11" style="54" customWidth="1"/>
    <col min="14842" max="14842" width="15" style="54" customWidth="1"/>
    <col min="14843" max="14843" width="11" style="54" customWidth="1"/>
    <col min="14844" max="14844" width="12.7109375" style="54" customWidth="1"/>
    <col min="14845" max="14845" width="12.85546875" style="54" customWidth="1"/>
    <col min="14846" max="14846" width="13.42578125" style="54" customWidth="1"/>
    <col min="14847" max="14850" width="9.140625" style="54"/>
    <col min="14851" max="14851" width="15.28515625" style="54" customWidth="1"/>
    <col min="14852" max="14852" width="9.28515625" style="54" bestFit="1" customWidth="1"/>
    <col min="14853" max="14853" width="9.140625" style="54"/>
    <col min="14854" max="14854" width="12.7109375" style="54" customWidth="1"/>
    <col min="14855" max="15093" width="9.140625" style="54"/>
    <col min="15094" max="15094" width="15.42578125" style="54" customWidth="1"/>
    <col min="15095" max="15095" width="14.42578125" style="54" customWidth="1"/>
    <col min="15096" max="15097" width="11" style="54" customWidth="1"/>
    <col min="15098" max="15098" width="15" style="54" customWidth="1"/>
    <col min="15099" max="15099" width="11" style="54" customWidth="1"/>
    <col min="15100" max="15100" width="12.7109375" style="54" customWidth="1"/>
    <col min="15101" max="15101" width="12.85546875" style="54" customWidth="1"/>
    <col min="15102" max="15102" width="13.42578125" style="54" customWidth="1"/>
    <col min="15103" max="15106" width="9.140625" style="54"/>
    <col min="15107" max="15107" width="15.28515625" style="54" customWidth="1"/>
    <col min="15108" max="15108" width="9.28515625" style="54" bestFit="1" customWidth="1"/>
    <col min="15109" max="15109" width="9.140625" style="54"/>
    <col min="15110" max="15110" width="12.7109375" style="54" customWidth="1"/>
    <col min="15111" max="15349" width="9.140625" style="54"/>
    <col min="15350" max="15350" width="15.42578125" style="54" customWidth="1"/>
    <col min="15351" max="15351" width="14.42578125" style="54" customWidth="1"/>
    <col min="15352" max="15353" width="11" style="54" customWidth="1"/>
    <col min="15354" max="15354" width="15" style="54" customWidth="1"/>
    <col min="15355" max="15355" width="11" style="54" customWidth="1"/>
    <col min="15356" max="15356" width="12.7109375" style="54" customWidth="1"/>
    <col min="15357" max="15357" width="12.85546875" style="54" customWidth="1"/>
    <col min="15358" max="15358" width="13.42578125" style="54" customWidth="1"/>
    <col min="15359" max="15362" width="9.140625" style="54"/>
    <col min="15363" max="15363" width="15.28515625" style="54" customWidth="1"/>
    <col min="15364" max="15364" width="9.28515625" style="54" bestFit="1" customWidth="1"/>
    <col min="15365" max="15365" width="9.140625" style="54"/>
    <col min="15366" max="15366" width="12.7109375" style="54" customWidth="1"/>
    <col min="15367" max="15605" width="9.140625" style="54"/>
    <col min="15606" max="15606" width="15.42578125" style="54" customWidth="1"/>
    <col min="15607" max="15607" width="14.42578125" style="54" customWidth="1"/>
    <col min="15608" max="15609" width="11" style="54" customWidth="1"/>
    <col min="15610" max="15610" width="15" style="54" customWidth="1"/>
    <col min="15611" max="15611" width="11" style="54" customWidth="1"/>
    <col min="15612" max="15612" width="12.7109375" style="54" customWidth="1"/>
    <col min="15613" max="15613" width="12.85546875" style="54" customWidth="1"/>
    <col min="15614" max="15614" width="13.42578125" style="54" customWidth="1"/>
    <col min="15615" max="15618" width="9.140625" style="54"/>
    <col min="15619" max="15619" width="15.28515625" style="54" customWidth="1"/>
    <col min="15620" max="15620" width="9.28515625" style="54" bestFit="1" customWidth="1"/>
    <col min="15621" max="15621" width="9.140625" style="54"/>
    <col min="15622" max="15622" width="12.7109375" style="54" customWidth="1"/>
    <col min="15623" max="15861" width="9.140625" style="54"/>
    <col min="15862" max="15862" width="15.42578125" style="54" customWidth="1"/>
    <col min="15863" max="15863" width="14.42578125" style="54" customWidth="1"/>
    <col min="15864" max="15865" width="11" style="54" customWidth="1"/>
    <col min="15866" max="15866" width="15" style="54" customWidth="1"/>
    <col min="15867" max="15867" width="11" style="54" customWidth="1"/>
    <col min="15868" max="15868" width="12.7109375" style="54" customWidth="1"/>
    <col min="15869" max="15869" width="12.85546875" style="54" customWidth="1"/>
    <col min="15870" max="15870" width="13.42578125" style="54" customWidth="1"/>
    <col min="15871" max="15874" width="9.140625" style="54"/>
    <col min="15875" max="15875" width="15.28515625" style="54" customWidth="1"/>
    <col min="15876" max="15876" width="9.28515625" style="54" bestFit="1" customWidth="1"/>
    <col min="15877" max="15877" width="9.140625" style="54"/>
    <col min="15878" max="15878" width="12.7109375" style="54" customWidth="1"/>
    <col min="15879" max="16117" width="9.140625" style="54"/>
    <col min="16118" max="16118" width="15.42578125" style="54" customWidth="1"/>
    <col min="16119" max="16119" width="14.42578125" style="54" customWidth="1"/>
    <col min="16120" max="16121" width="11" style="54" customWidth="1"/>
    <col min="16122" max="16122" width="15" style="54" customWidth="1"/>
    <col min="16123" max="16123" width="11" style="54" customWidth="1"/>
    <col min="16124" max="16124" width="12.7109375" style="54" customWidth="1"/>
    <col min="16125" max="16125" width="12.85546875" style="54" customWidth="1"/>
    <col min="16126" max="16126" width="13.42578125" style="54" customWidth="1"/>
    <col min="16127" max="16130" width="9.140625" style="54"/>
    <col min="16131" max="16131" width="15.28515625" style="54" customWidth="1"/>
    <col min="16132" max="16132" width="9.28515625" style="54" bestFit="1" customWidth="1"/>
    <col min="16133" max="16133" width="9.140625" style="54"/>
    <col min="16134" max="16134" width="12.7109375" style="54" customWidth="1"/>
    <col min="16135" max="16384" width="9.140625" style="54"/>
  </cols>
  <sheetData>
    <row r="1" spans="1:16" ht="15.75">
      <c r="D1" s="55" t="s">
        <v>74</v>
      </c>
      <c r="E1" s="56"/>
      <c r="F1" s="56"/>
      <c r="G1" s="56"/>
      <c r="H1" s="56"/>
      <c r="I1" s="56"/>
      <c r="J1" s="56"/>
    </row>
    <row r="2" spans="1:16">
      <c r="B2" s="57" t="s">
        <v>170</v>
      </c>
      <c r="C2" s="58">
        <f>COUNT(B13:B73)</f>
        <v>16</v>
      </c>
      <c r="D2" s="59" t="s">
        <v>76</v>
      </c>
      <c r="E2" s="59" t="s">
        <v>171</v>
      </c>
      <c r="F2" s="59" t="s">
        <v>172</v>
      </c>
      <c r="G2" s="59" t="s">
        <v>173</v>
      </c>
      <c r="H2" s="59" t="s">
        <v>80</v>
      </c>
      <c r="I2" s="59" t="s">
        <v>81</v>
      </c>
      <c r="J2" s="59" t="s">
        <v>174</v>
      </c>
      <c r="K2" s="59" t="s">
        <v>83</v>
      </c>
      <c r="L2" s="60" t="s">
        <v>175</v>
      </c>
    </row>
    <row r="3" spans="1:16">
      <c r="B3" s="57" t="s">
        <v>176</v>
      </c>
      <c r="C3" s="58">
        <f>COUNT(B13:H13)</f>
        <v>3</v>
      </c>
      <c r="D3" s="61" t="s">
        <v>177</v>
      </c>
      <c r="E3" s="62">
        <f>C3-1</f>
        <v>2</v>
      </c>
      <c r="F3" s="62">
        <f>(SUMSQ(B74:H74)/C2)-C6</f>
        <v>5.4954557219789422</v>
      </c>
      <c r="G3" s="62">
        <f>F3/E3</f>
        <v>2.7477278609894711</v>
      </c>
      <c r="H3" s="62">
        <f>G3/G5</f>
        <v>0.24301373284282882</v>
      </c>
      <c r="I3" s="63">
        <f>FINV(0.05,E3,E$5)</f>
        <v>3.3158295010646679</v>
      </c>
      <c r="J3" s="64" t="str">
        <f>IF(H3&gt;K3,"**",IF(H3&gt;I3,"*","NS"))</f>
        <v>NS</v>
      </c>
      <c r="K3" s="63">
        <f>FINV(0.01,E3,E$5)</f>
        <v>5.3903458632348258</v>
      </c>
      <c r="L3" s="54">
        <f>FDIST(H3,E3,E$5)</f>
        <v>0.78578959236227508</v>
      </c>
    </row>
    <row r="4" spans="1:16">
      <c r="B4" s="57" t="s">
        <v>178</v>
      </c>
      <c r="C4" s="65">
        <f>I74</f>
        <v>894.18127965338772</v>
      </c>
      <c r="D4" s="61" t="s">
        <v>179</v>
      </c>
      <c r="E4" s="62">
        <f>C2-1</f>
        <v>15</v>
      </c>
      <c r="F4" s="62">
        <f>(SUMSQ(I13:I73)/C3)-C6</f>
        <v>1069.2897361143587</v>
      </c>
      <c r="G4" s="62">
        <f>F4/E4</f>
        <v>71.285982407623905</v>
      </c>
      <c r="H4" s="62">
        <f>G4/G5</f>
        <v>6.3046537214229934</v>
      </c>
      <c r="I4" s="63">
        <f>FINV(0.05,E4,E$5)</f>
        <v>2.0148036912809903</v>
      </c>
      <c r="J4" s="64" t="str">
        <f>IF(H4&gt;K4,"**",IF(H4&gt;I4,"*","NS"))</f>
        <v>**</v>
      </c>
      <c r="K4" s="63">
        <f>FINV(0.01,E4,E$5)</f>
        <v>2.700180341765182</v>
      </c>
      <c r="L4" s="66">
        <f>FDIST(H4,E4,E$5)</f>
        <v>9.8722799226513625E-6</v>
      </c>
    </row>
    <row r="5" spans="1:16">
      <c r="B5" s="57" t="s">
        <v>97</v>
      </c>
      <c r="C5" s="65">
        <f>I74/(C2*C3)</f>
        <v>18.628776659445577</v>
      </c>
      <c r="D5" s="61" t="s">
        <v>180</v>
      </c>
      <c r="E5" s="62">
        <f>E4*E3</f>
        <v>30</v>
      </c>
      <c r="F5" s="62">
        <f>F6-F4-F3</f>
        <v>339.20649201745982</v>
      </c>
      <c r="G5" s="63">
        <f>F5/E5</f>
        <v>11.306883067248661</v>
      </c>
      <c r="H5" s="62"/>
      <c r="I5" s="62"/>
      <c r="J5" s="64"/>
    </row>
    <row r="6" spans="1:16">
      <c r="B6" s="57" t="s">
        <v>181</v>
      </c>
      <c r="C6" s="65">
        <f>POWER(I74,2)/(C2*C3)</f>
        <v>16657.503351720206</v>
      </c>
      <c r="D6" s="59" t="s">
        <v>91</v>
      </c>
      <c r="E6" s="67">
        <f>C2*C3-1</f>
        <v>47</v>
      </c>
      <c r="F6" s="67">
        <f>SUMSQ(B13:H73)-C6</f>
        <v>1413.9916838537974</v>
      </c>
      <c r="G6" s="67"/>
      <c r="H6" s="67"/>
      <c r="I6" s="67"/>
      <c r="J6" s="64"/>
    </row>
    <row r="7" spans="1:16" s="68" customFormat="1">
      <c r="C7" s="69"/>
      <c r="D7" s="70" t="s">
        <v>92</v>
      </c>
      <c r="E7" s="71"/>
      <c r="F7" s="71">
        <f>SQRT(G5)</f>
        <v>3.362570901445598</v>
      </c>
      <c r="G7" s="72"/>
      <c r="H7" s="72"/>
      <c r="I7" s="72"/>
    </row>
    <row r="8" spans="1:16">
      <c r="D8" s="109" t="s">
        <v>93</v>
      </c>
      <c r="E8" s="109"/>
      <c r="F8" s="73">
        <f>SQRT((G5)/C3)</f>
        <v>1.9413812151188186</v>
      </c>
      <c r="I8" s="74"/>
    </row>
    <row r="9" spans="1:16">
      <c r="D9" s="109" t="s">
        <v>94</v>
      </c>
      <c r="E9" s="109"/>
      <c r="F9" s="73">
        <f>TINV(0.05,E5)*F8*SQRT(2)</f>
        <v>5.6071154666375573</v>
      </c>
      <c r="G9" s="54" t="s">
        <v>95</v>
      </c>
      <c r="H9" s="73">
        <f>TINV(0.01,E5)*F8*SQRT(2)</f>
        <v>7.5501890832080187</v>
      </c>
    </row>
    <row r="10" spans="1:16">
      <c r="D10" s="109" t="s">
        <v>96</v>
      </c>
      <c r="E10" s="109"/>
      <c r="F10" s="73">
        <f>SQRT(G5)/C5*100</f>
        <v>18.050411805976708</v>
      </c>
    </row>
    <row r="11" spans="1:16">
      <c r="D11" s="64"/>
      <c r="E11" s="75"/>
      <c r="O11" s="76" t="s">
        <v>97</v>
      </c>
      <c r="P11" s="77">
        <f>C5</f>
        <v>18.628776659445577</v>
      </c>
    </row>
    <row r="12" spans="1:16">
      <c r="A12" s="78" t="s">
        <v>179</v>
      </c>
      <c r="B12" s="78" t="s">
        <v>182</v>
      </c>
      <c r="C12" s="78" t="s">
        <v>183</v>
      </c>
      <c r="D12" s="78" t="s">
        <v>184</v>
      </c>
      <c r="E12" s="78">
        <v>4</v>
      </c>
      <c r="F12" s="78">
        <v>5</v>
      </c>
      <c r="G12" s="78">
        <v>6</v>
      </c>
      <c r="H12" s="78">
        <v>8</v>
      </c>
      <c r="I12" s="78" t="s">
        <v>185</v>
      </c>
      <c r="J12" s="78" t="s">
        <v>97</v>
      </c>
      <c r="K12" s="78" t="s">
        <v>186</v>
      </c>
      <c r="O12" s="79" t="s">
        <v>92</v>
      </c>
      <c r="P12" s="80">
        <f>SQRT(G5)</f>
        <v>3.362570901445598</v>
      </c>
    </row>
    <row r="13" spans="1:16" ht="15">
      <c r="A13" s="37" t="s">
        <v>12</v>
      </c>
      <c r="B13" s="11">
        <v>25.041067761807</v>
      </c>
      <c r="C13" s="11">
        <v>20.108695652173914</v>
      </c>
      <c r="D13" s="11">
        <v>22.7222222222222</v>
      </c>
      <c r="E13" s="85"/>
      <c r="F13" s="85"/>
      <c r="G13" s="85"/>
      <c r="H13" s="85"/>
      <c r="I13" s="86">
        <f t="shared" ref="I13:I28" si="0">SUM(B13:H13)</f>
        <v>67.871985636203107</v>
      </c>
      <c r="J13" s="87">
        <f t="shared" ref="J13:J73" si="1">AVERAGE(B13:H13)</f>
        <v>22.623995212067701</v>
      </c>
      <c r="K13" s="67">
        <f t="shared" ref="K13:K73" si="2">STDEV(B13:D13)/SQRT(C$3)</f>
        <v>1.4246999761487387</v>
      </c>
      <c r="O13" s="79" t="s">
        <v>99</v>
      </c>
      <c r="P13" s="80">
        <f>F7/C5*100</f>
        <v>18.050411805976708</v>
      </c>
    </row>
    <row r="14" spans="1:16" ht="15">
      <c r="A14" s="37" t="s">
        <v>13</v>
      </c>
      <c r="B14" s="11">
        <v>28.609625668449198</v>
      </c>
      <c r="C14" s="11">
        <v>19.745529573590098</v>
      </c>
      <c r="D14" s="11">
        <v>26.086587436332771</v>
      </c>
      <c r="E14" s="85"/>
      <c r="F14" s="85"/>
      <c r="G14" s="85"/>
      <c r="H14" s="85"/>
      <c r="I14" s="86">
        <f t="shared" si="0"/>
        <v>74.441742678372066</v>
      </c>
      <c r="J14" s="87">
        <f t="shared" si="1"/>
        <v>24.813914226124023</v>
      </c>
      <c r="K14" s="67">
        <f t="shared" si="2"/>
        <v>2.6367797733669565</v>
      </c>
      <c r="O14" s="79" t="s">
        <v>100</v>
      </c>
      <c r="P14" s="80">
        <f>F7/SQRT(C3)</f>
        <v>1.9413812151188188</v>
      </c>
    </row>
    <row r="15" spans="1:16" ht="15">
      <c r="A15" s="37" t="s">
        <v>14</v>
      </c>
      <c r="B15" s="11">
        <v>14.114583333333332</v>
      </c>
      <c r="C15" s="11">
        <v>11.187433439829606</v>
      </c>
      <c r="D15" s="11">
        <v>17.914979757085</v>
      </c>
      <c r="E15" s="85"/>
      <c r="F15" s="85"/>
      <c r="G15" s="85"/>
      <c r="H15" s="85"/>
      <c r="I15" s="86">
        <f t="shared" si="0"/>
        <v>43.21699653024794</v>
      </c>
      <c r="J15" s="87">
        <f t="shared" si="1"/>
        <v>14.405665510082647</v>
      </c>
      <c r="K15" s="67">
        <f t="shared" si="2"/>
        <v>1.9475212012470251</v>
      </c>
      <c r="O15" s="79" t="s">
        <v>101</v>
      </c>
      <c r="P15" s="80">
        <f>F8*SQRT(2)</f>
        <v>2.7455276441573924</v>
      </c>
    </row>
    <row r="16" spans="1:16" ht="15">
      <c r="A16" s="37" t="s">
        <v>15</v>
      </c>
      <c r="B16" s="11">
        <v>17.4265402843602</v>
      </c>
      <c r="C16" s="11">
        <v>16.5174672489083</v>
      </c>
      <c r="D16" s="11">
        <v>20.134003350083752</v>
      </c>
      <c r="E16" s="85"/>
      <c r="F16" s="85"/>
      <c r="G16" s="85"/>
      <c r="H16" s="85"/>
      <c r="I16" s="86">
        <f t="shared" si="0"/>
        <v>54.078010883352256</v>
      </c>
      <c r="J16" s="87">
        <f t="shared" si="1"/>
        <v>18.026003627784085</v>
      </c>
      <c r="K16" s="67">
        <f t="shared" si="2"/>
        <v>1.0861784027586476</v>
      </c>
      <c r="O16" s="79" t="s">
        <v>102</v>
      </c>
      <c r="P16" s="80">
        <f>TINV(0.05,E5)*F8*SQRT(2)</f>
        <v>5.6071154666375573</v>
      </c>
    </row>
    <row r="17" spans="1:16" ht="15">
      <c r="A17" s="37" t="s">
        <v>16</v>
      </c>
      <c r="B17" s="11">
        <v>16.373056994818601</v>
      </c>
      <c r="C17" s="11">
        <v>12.442434210526319</v>
      </c>
      <c r="D17" s="11">
        <v>14.546722454672246</v>
      </c>
      <c r="E17" s="85"/>
      <c r="F17" s="85"/>
      <c r="G17" s="85"/>
      <c r="H17" s="85"/>
      <c r="I17" s="86">
        <f t="shared" si="0"/>
        <v>43.362213660017161</v>
      </c>
      <c r="J17" s="87">
        <f t="shared" si="1"/>
        <v>14.454071220005721</v>
      </c>
      <c r="K17" s="67">
        <f t="shared" si="2"/>
        <v>1.1356183420738146</v>
      </c>
      <c r="O17" s="79" t="s">
        <v>103</v>
      </c>
      <c r="P17" s="80">
        <f>TINV(0.01,E5)*F8*SQRT(2)</f>
        <v>7.5501890832080187</v>
      </c>
    </row>
    <row r="18" spans="1:16" ht="15">
      <c r="A18" s="37" t="s">
        <v>17</v>
      </c>
      <c r="B18" s="11">
        <v>27.68548387096774</v>
      </c>
      <c r="C18" s="11">
        <v>29.464692482915719</v>
      </c>
      <c r="D18" s="11">
        <v>24.604166666666668</v>
      </c>
      <c r="E18" s="85"/>
      <c r="F18" s="85"/>
      <c r="G18" s="85"/>
      <c r="H18" s="85"/>
      <c r="I18" s="86">
        <f t="shared" si="0"/>
        <v>81.754343020550124</v>
      </c>
      <c r="J18" s="87">
        <f t="shared" si="1"/>
        <v>27.251447673516708</v>
      </c>
      <c r="K18" s="67">
        <f t="shared" si="2"/>
        <v>1.419796742275613</v>
      </c>
      <c r="O18" s="79" t="s">
        <v>104</v>
      </c>
      <c r="P18" s="80">
        <f>(G4-G5)/C3</f>
        <v>19.993033113458413</v>
      </c>
    </row>
    <row r="19" spans="1:16" ht="15">
      <c r="A19" s="37" t="s">
        <v>18</v>
      </c>
      <c r="B19" s="11">
        <v>17.866952789699599</v>
      </c>
      <c r="C19" s="11">
        <v>13.824289405684755</v>
      </c>
      <c r="D19" s="11">
        <v>16.485655737704921</v>
      </c>
      <c r="E19" s="85"/>
      <c r="F19" s="85"/>
      <c r="G19" s="85"/>
      <c r="H19" s="85"/>
      <c r="I19" s="86">
        <f t="shared" si="0"/>
        <v>48.176897933089279</v>
      </c>
      <c r="J19" s="87">
        <f t="shared" si="1"/>
        <v>16.058965977696428</v>
      </c>
      <c r="K19" s="67">
        <f t="shared" si="2"/>
        <v>1.1863571585018329</v>
      </c>
      <c r="O19" s="79" t="s">
        <v>105</v>
      </c>
      <c r="P19" s="80">
        <f>P18+G5</f>
        <v>31.299916180707072</v>
      </c>
    </row>
    <row r="20" spans="1:16" ht="15">
      <c r="A20" s="37" t="s">
        <v>19</v>
      </c>
      <c r="B20" s="11">
        <v>19.960474308300402</v>
      </c>
      <c r="C20" s="11">
        <v>17.924050632911392</v>
      </c>
      <c r="D20" s="11">
        <v>23.458029197080297</v>
      </c>
      <c r="E20" s="85"/>
      <c r="F20" s="85"/>
      <c r="G20" s="85"/>
      <c r="H20" s="85"/>
      <c r="I20" s="86">
        <f t="shared" si="0"/>
        <v>61.342554138292087</v>
      </c>
      <c r="J20" s="87">
        <f t="shared" si="1"/>
        <v>20.447518046097361</v>
      </c>
      <c r="K20" s="67">
        <f t="shared" si="2"/>
        <v>1.615976318830791</v>
      </c>
      <c r="O20" s="79" t="s">
        <v>106</v>
      </c>
      <c r="P20" s="80">
        <f>SQRT(P18)</f>
        <v>4.4713569655596066</v>
      </c>
    </row>
    <row r="21" spans="1:16" ht="15">
      <c r="A21" s="37" t="s">
        <v>20</v>
      </c>
      <c r="B21" s="11">
        <v>24.137168141592898</v>
      </c>
      <c r="C21" s="11">
        <v>24.86677115987461</v>
      </c>
      <c r="D21" s="11">
        <v>21.403812824956699</v>
      </c>
      <c r="E21" s="85"/>
      <c r="F21" s="85"/>
      <c r="G21" s="85"/>
      <c r="H21" s="85"/>
      <c r="I21" s="86">
        <f t="shared" si="0"/>
        <v>70.407752126424214</v>
      </c>
      <c r="J21" s="87">
        <f t="shared" si="1"/>
        <v>23.469250708808072</v>
      </c>
      <c r="K21" s="67">
        <f t="shared" si="2"/>
        <v>1.0539774475935695</v>
      </c>
      <c r="O21" s="79" t="s">
        <v>107</v>
      </c>
      <c r="P21" s="80">
        <f>SQRT(P19)</f>
        <v>5.5946328012396913</v>
      </c>
    </row>
    <row r="22" spans="1:16" ht="15">
      <c r="A22" s="37" t="s">
        <v>21</v>
      </c>
      <c r="B22" s="11">
        <v>17.335907335907301</v>
      </c>
      <c r="C22" s="11">
        <v>16.081794195250659</v>
      </c>
      <c r="D22" s="11">
        <v>14.933884297520661</v>
      </c>
      <c r="E22" s="85"/>
      <c r="F22" s="85"/>
      <c r="G22" s="85"/>
      <c r="H22" s="85"/>
      <c r="I22" s="86">
        <f t="shared" si="0"/>
        <v>48.351585828678623</v>
      </c>
      <c r="J22" s="87">
        <f t="shared" si="1"/>
        <v>16.117195276226209</v>
      </c>
      <c r="K22" s="67">
        <f t="shared" si="2"/>
        <v>0.69363020806856146</v>
      </c>
      <c r="O22" s="79" t="s">
        <v>108</v>
      </c>
      <c r="P22" s="80">
        <f>G5</f>
        <v>11.306883067248661</v>
      </c>
    </row>
    <row r="23" spans="1:16" ht="15">
      <c r="A23" s="37" t="s">
        <v>22</v>
      </c>
      <c r="B23" s="11">
        <v>22.588709677419359</v>
      </c>
      <c r="C23" s="11">
        <v>27.45318352059925</v>
      </c>
      <c r="D23" s="11">
        <v>17.185039370078744</v>
      </c>
      <c r="E23" s="85"/>
      <c r="F23" s="85"/>
      <c r="G23" s="85"/>
      <c r="H23" s="85"/>
      <c r="I23" s="86">
        <f t="shared" si="0"/>
        <v>67.226932568097354</v>
      </c>
      <c r="J23" s="87">
        <f t="shared" si="1"/>
        <v>22.408977522699118</v>
      </c>
      <c r="K23" s="67">
        <f t="shared" si="2"/>
        <v>2.965519842542915</v>
      </c>
      <c r="O23" s="79" t="s">
        <v>109</v>
      </c>
      <c r="P23" s="80">
        <f>SQRT(P22)</f>
        <v>3.362570901445598</v>
      </c>
    </row>
    <row r="24" spans="1:16" ht="15">
      <c r="A24" s="37" t="s">
        <v>23</v>
      </c>
      <c r="B24" s="11">
        <v>12.189440993788821</v>
      </c>
      <c r="C24" s="11">
        <v>15.925925925925927</v>
      </c>
      <c r="D24" s="11">
        <v>26.149012567324959</v>
      </c>
      <c r="E24" s="85"/>
      <c r="F24" s="85"/>
      <c r="G24" s="85"/>
      <c r="H24" s="85"/>
      <c r="I24" s="86">
        <f t="shared" si="0"/>
        <v>54.264379487039704</v>
      </c>
      <c r="J24" s="87">
        <f t="shared" si="1"/>
        <v>18.088126495679901</v>
      </c>
      <c r="K24" s="67">
        <f t="shared" si="2"/>
        <v>4.1722792774474753</v>
      </c>
      <c r="O24" s="79" t="s">
        <v>110</v>
      </c>
      <c r="P24" s="80">
        <f>P20/C5*100</f>
        <v>24.002418662808111</v>
      </c>
    </row>
    <row r="25" spans="1:16" ht="15">
      <c r="A25" s="37" t="s">
        <v>24</v>
      </c>
      <c r="B25" s="11">
        <v>19.280303030303031</v>
      </c>
      <c r="C25" s="11">
        <v>16.223190348525399</v>
      </c>
      <c r="D25" s="11">
        <v>16.155339805825246</v>
      </c>
      <c r="E25" s="85"/>
      <c r="F25" s="85"/>
      <c r="G25" s="85"/>
      <c r="H25" s="85"/>
      <c r="I25" s="86">
        <f t="shared" si="0"/>
        <v>51.658833184653673</v>
      </c>
      <c r="J25" s="87">
        <f t="shared" si="1"/>
        <v>17.219611061551223</v>
      </c>
      <c r="K25" s="67">
        <f t="shared" si="2"/>
        <v>1.0305321386861079</v>
      </c>
      <c r="O25" s="79" t="s">
        <v>111</v>
      </c>
      <c r="P25" s="80">
        <f>P21/C5*100</f>
        <v>30.032207178794941</v>
      </c>
    </row>
    <row r="26" spans="1:16" ht="15">
      <c r="A26" s="37" t="s">
        <v>25</v>
      </c>
      <c r="B26" s="11">
        <v>5.8333333333333348</v>
      </c>
      <c r="C26" s="11">
        <v>9.9136786188579027</v>
      </c>
      <c r="D26" s="11">
        <v>9.7309711286089264</v>
      </c>
      <c r="E26" s="85"/>
      <c r="F26" s="85"/>
      <c r="G26" s="85"/>
      <c r="H26" s="85"/>
      <c r="I26" s="86">
        <f t="shared" si="0"/>
        <v>25.477983080800165</v>
      </c>
      <c r="J26" s="87">
        <f t="shared" si="1"/>
        <v>8.4926610269333889</v>
      </c>
      <c r="K26" s="67">
        <f t="shared" si="2"/>
        <v>1.3307095028855076</v>
      </c>
      <c r="O26" s="79" t="s">
        <v>112</v>
      </c>
      <c r="P26" s="80">
        <f>P23/C5*100</f>
        <v>18.050411805976708</v>
      </c>
    </row>
    <row r="27" spans="1:16" ht="15">
      <c r="A27" s="37" t="s">
        <v>26</v>
      </c>
      <c r="B27" s="11">
        <v>20.188679245283019</v>
      </c>
      <c r="C27" s="11">
        <v>21.736242884250476</v>
      </c>
      <c r="D27" s="11">
        <v>20.684380032206121</v>
      </c>
      <c r="E27" s="85"/>
      <c r="F27" s="85"/>
      <c r="G27" s="85"/>
      <c r="H27" s="85"/>
      <c r="I27" s="86">
        <f t="shared" si="0"/>
        <v>62.60930216173962</v>
      </c>
      <c r="J27" s="87">
        <f t="shared" si="1"/>
        <v>20.86976738724654</v>
      </c>
      <c r="K27" s="67">
        <f t="shared" si="2"/>
        <v>0.45625820822576973</v>
      </c>
      <c r="O27" s="79" t="s">
        <v>113</v>
      </c>
      <c r="P27" s="80">
        <f>P18/P19*100</f>
        <v>63.875676209580078</v>
      </c>
    </row>
    <row r="28" spans="1:16" ht="15">
      <c r="A28" s="37" t="s">
        <v>27</v>
      </c>
      <c r="B28" s="11">
        <v>9.9872448979591848</v>
      </c>
      <c r="C28" s="11">
        <v>17.75310834813499</v>
      </c>
      <c r="D28" s="11">
        <v>12.199413489736072</v>
      </c>
      <c r="E28" s="85"/>
      <c r="F28" s="85"/>
      <c r="G28" s="85"/>
      <c r="H28" s="85"/>
      <c r="I28" s="86">
        <f t="shared" si="0"/>
        <v>39.939766735830247</v>
      </c>
      <c r="J28" s="87">
        <f t="shared" si="1"/>
        <v>13.313255578610082</v>
      </c>
      <c r="K28" s="67">
        <f t="shared" si="2"/>
        <v>2.3099525197793271</v>
      </c>
      <c r="O28" s="79" t="s">
        <v>114</v>
      </c>
      <c r="P28" s="80">
        <f>P18/P21*2.06</f>
        <v>7.3616356384637385</v>
      </c>
    </row>
    <row r="29" spans="1:16" ht="15">
      <c r="A29" s="81">
        <v>17</v>
      </c>
      <c r="B29" s="82"/>
      <c r="C29" s="28"/>
      <c r="D29" s="84"/>
      <c r="E29" s="85"/>
      <c r="F29" s="85"/>
      <c r="G29" s="85"/>
      <c r="H29" s="85"/>
      <c r="I29" s="86">
        <f t="shared" ref="I29:I44" si="3">SUM(B29:H29)</f>
        <v>0</v>
      </c>
      <c r="J29" s="87" t="e">
        <f t="shared" si="1"/>
        <v>#DIV/0!</v>
      </c>
      <c r="K29" s="87" t="e">
        <f t="shared" si="2"/>
        <v>#DIV/0!</v>
      </c>
      <c r="O29" s="88" t="s">
        <v>115</v>
      </c>
      <c r="P29" s="89">
        <f>P28/C5*100</f>
        <v>39.517547357201678</v>
      </c>
    </row>
    <row r="30" spans="1:16" ht="15">
      <c r="A30" s="81">
        <v>18</v>
      </c>
      <c r="B30" s="82"/>
      <c r="C30" s="28"/>
      <c r="D30" s="84"/>
      <c r="E30" s="85"/>
      <c r="F30" s="85"/>
      <c r="G30" s="85"/>
      <c r="H30" s="85"/>
      <c r="I30" s="86">
        <f t="shared" si="3"/>
        <v>0</v>
      </c>
      <c r="J30" s="87" t="e">
        <f t="shared" si="1"/>
        <v>#DIV/0!</v>
      </c>
      <c r="K30" s="87" t="e">
        <f t="shared" si="2"/>
        <v>#DIV/0!</v>
      </c>
    </row>
    <row r="31" spans="1:16" ht="15">
      <c r="A31" s="81">
        <v>19</v>
      </c>
      <c r="B31" s="82"/>
      <c r="C31" s="28"/>
      <c r="D31" s="84"/>
      <c r="E31" s="85"/>
      <c r="F31" s="85"/>
      <c r="G31" s="85"/>
      <c r="H31" s="85"/>
      <c r="I31" s="86">
        <f t="shared" si="3"/>
        <v>0</v>
      </c>
      <c r="J31" s="87" t="e">
        <f t="shared" si="1"/>
        <v>#DIV/0!</v>
      </c>
      <c r="K31" s="87" t="e">
        <f t="shared" si="2"/>
        <v>#DIV/0!</v>
      </c>
    </row>
    <row r="32" spans="1:16" ht="15">
      <c r="A32" s="81">
        <v>20</v>
      </c>
      <c r="B32" s="82"/>
      <c r="C32" s="28"/>
      <c r="D32" s="84"/>
      <c r="E32" s="85"/>
      <c r="F32" s="85"/>
      <c r="G32" s="85"/>
      <c r="H32" s="85"/>
      <c r="I32" s="86">
        <f t="shared" si="3"/>
        <v>0</v>
      </c>
      <c r="J32" s="87" t="e">
        <f t="shared" si="1"/>
        <v>#DIV/0!</v>
      </c>
      <c r="K32" s="87" t="e">
        <f t="shared" si="2"/>
        <v>#DIV/0!</v>
      </c>
    </row>
    <row r="33" spans="1:11" ht="15">
      <c r="A33" s="81">
        <v>21</v>
      </c>
      <c r="B33" s="82"/>
      <c r="C33" s="28"/>
      <c r="D33" s="84"/>
      <c r="E33" s="85"/>
      <c r="F33" s="85"/>
      <c r="G33" s="85"/>
      <c r="H33" s="85"/>
      <c r="I33" s="86">
        <f t="shared" si="3"/>
        <v>0</v>
      </c>
      <c r="J33" s="87" t="e">
        <f t="shared" si="1"/>
        <v>#DIV/0!</v>
      </c>
      <c r="K33" s="87" t="e">
        <f t="shared" si="2"/>
        <v>#DIV/0!</v>
      </c>
    </row>
    <row r="34" spans="1:11" ht="15">
      <c r="A34" s="81">
        <v>22</v>
      </c>
      <c r="B34" s="82"/>
      <c r="C34" s="28"/>
      <c r="D34" s="84"/>
      <c r="E34" s="85"/>
      <c r="F34" s="85"/>
      <c r="G34" s="85"/>
      <c r="H34" s="85"/>
      <c r="I34" s="86">
        <f t="shared" si="3"/>
        <v>0</v>
      </c>
      <c r="J34" s="87" t="e">
        <f t="shared" si="1"/>
        <v>#DIV/0!</v>
      </c>
      <c r="K34" s="87" t="e">
        <f t="shared" si="2"/>
        <v>#DIV/0!</v>
      </c>
    </row>
    <row r="35" spans="1:11" ht="15">
      <c r="A35" s="81">
        <v>23</v>
      </c>
      <c r="B35" s="83"/>
      <c r="C35" s="84"/>
      <c r="D35" s="84"/>
      <c r="E35" s="85"/>
      <c r="F35" s="85"/>
      <c r="G35" s="85"/>
      <c r="H35" s="85"/>
      <c r="I35" s="86">
        <f t="shared" si="3"/>
        <v>0</v>
      </c>
      <c r="J35" s="87" t="e">
        <f t="shared" si="1"/>
        <v>#DIV/0!</v>
      </c>
      <c r="K35" s="87" t="e">
        <f t="shared" si="2"/>
        <v>#DIV/0!</v>
      </c>
    </row>
    <row r="36" spans="1:11" ht="15">
      <c r="A36" s="81">
        <v>24</v>
      </c>
      <c r="B36" s="83"/>
      <c r="C36" s="84"/>
      <c r="D36" s="84"/>
      <c r="E36" s="85"/>
      <c r="F36" s="85"/>
      <c r="G36" s="85"/>
      <c r="H36" s="85"/>
      <c r="I36" s="86">
        <f t="shared" si="3"/>
        <v>0</v>
      </c>
      <c r="J36" s="87" t="e">
        <f t="shared" si="1"/>
        <v>#DIV/0!</v>
      </c>
      <c r="K36" s="87" t="e">
        <f t="shared" si="2"/>
        <v>#DIV/0!</v>
      </c>
    </row>
    <row r="37" spans="1:11" ht="15">
      <c r="A37" s="81">
        <v>25</v>
      </c>
      <c r="B37" s="83"/>
      <c r="C37" s="90"/>
      <c r="D37" s="90"/>
      <c r="E37" s="85"/>
      <c r="F37" s="85"/>
      <c r="G37" s="85"/>
      <c r="H37" s="85"/>
      <c r="I37" s="86">
        <f t="shared" si="3"/>
        <v>0</v>
      </c>
      <c r="J37" s="87" t="e">
        <f t="shared" si="1"/>
        <v>#DIV/0!</v>
      </c>
      <c r="K37" s="87" t="e">
        <f t="shared" si="2"/>
        <v>#DIV/0!</v>
      </c>
    </row>
    <row r="38" spans="1:11" ht="15">
      <c r="A38" s="81">
        <v>26</v>
      </c>
      <c r="B38" s="83"/>
      <c r="C38" s="90"/>
      <c r="D38" s="90"/>
      <c r="E38" s="85"/>
      <c r="F38" s="85"/>
      <c r="G38" s="85"/>
      <c r="H38" s="85"/>
      <c r="I38" s="86">
        <f t="shared" si="3"/>
        <v>0</v>
      </c>
      <c r="J38" s="87" t="e">
        <f t="shared" si="1"/>
        <v>#DIV/0!</v>
      </c>
      <c r="K38" s="87" t="e">
        <f t="shared" si="2"/>
        <v>#DIV/0!</v>
      </c>
    </row>
    <row r="39" spans="1:11" ht="15">
      <c r="A39" s="81">
        <v>27</v>
      </c>
      <c r="B39" s="83"/>
      <c r="C39" s="90"/>
      <c r="D39" s="90"/>
      <c r="E39" s="85"/>
      <c r="F39" s="85"/>
      <c r="G39" s="85"/>
      <c r="H39" s="85"/>
      <c r="I39" s="86">
        <f t="shared" si="3"/>
        <v>0</v>
      </c>
      <c r="J39" s="87" t="e">
        <f t="shared" si="1"/>
        <v>#DIV/0!</v>
      </c>
      <c r="K39" s="87" t="e">
        <f t="shared" si="2"/>
        <v>#DIV/0!</v>
      </c>
    </row>
    <row r="40" spans="1:11" ht="15">
      <c r="A40" s="81">
        <v>28</v>
      </c>
      <c r="B40" s="83"/>
      <c r="C40" s="90"/>
      <c r="D40" s="90"/>
      <c r="E40" s="85"/>
      <c r="F40" s="85"/>
      <c r="G40" s="85"/>
      <c r="H40" s="85"/>
      <c r="I40" s="86">
        <f t="shared" si="3"/>
        <v>0</v>
      </c>
      <c r="J40" s="87" t="e">
        <f t="shared" si="1"/>
        <v>#DIV/0!</v>
      </c>
      <c r="K40" s="87" t="e">
        <f t="shared" si="2"/>
        <v>#DIV/0!</v>
      </c>
    </row>
    <row r="41" spans="1:11" ht="15">
      <c r="A41" s="81">
        <v>29</v>
      </c>
      <c r="B41" s="83"/>
      <c r="C41" s="90"/>
      <c r="D41" s="90"/>
      <c r="E41" s="85"/>
      <c r="F41" s="85"/>
      <c r="G41" s="85"/>
      <c r="H41" s="85"/>
      <c r="I41" s="86">
        <f t="shared" si="3"/>
        <v>0</v>
      </c>
      <c r="J41" s="87" t="e">
        <f t="shared" si="1"/>
        <v>#DIV/0!</v>
      </c>
      <c r="K41" s="87" t="e">
        <f t="shared" si="2"/>
        <v>#DIV/0!</v>
      </c>
    </row>
    <row r="42" spans="1:11" ht="15">
      <c r="A42" s="81">
        <v>30</v>
      </c>
      <c r="B42" s="83"/>
      <c r="C42" s="90"/>
      <c r="D42" s="90"/>
      <c r="E42" s="85"/>
      <c r="F42" s="85"/>
      <c r="G42" s="85"/>
      <c r="H42" s="85"/>
      <c r="I42" s="86">
        <f t="shared" si="3"/>
        <v>0</v>
      </c>
      <c r="J42" s="87" t="e">
        <f t="shared" si="1"/>
        <v>#DIV/0!</v>
      </c>
      <c r="K42" s="87" t="e">
        <f t="shared" si="2"/>
        <v>#DIV/0!</v>
      </c>
    </row>
    <row r="43" spans="1:11" ht="15">
      <c r="A43" s="81">
        <v>31</v>
      </c>
      <c r="B43" s="83"/>
      <c r="C43" s="90"/>
      <c r="D43" s="90"/>
      <c r="E43" s="85"/>
      <c r="F43" s="85"/>
      <c r="G43" s="85"/>
      <c r="H43" s="85"/>
      <c r="I43" s="86">
        <f t="shared" si="3"/>
        <v>0</v>
      </c>
      <c r="J43" s="87" t="e">
        <f t="shared" si="1"/>
        <v>#DIV/0!</v>
      </c>
      <c r="K43" s="87" t="e">
        <f t="shared" si="2"/>
        <v>#DIV/0!</v>
      </c>
    </row>
    <row r="44" spans="1:11" ht="15">
      <c r="A44" s="81">
        <v>32</v>
      </c>
      <c r="B44" s="83"/>
      <c r="C44" s="90"/>
      <c r="D44" s="90"/>
      <c r="E44" s="85"/>
      <c r="F44" s="85"/>
      <c r="G44" s="85"/>
      <c r="H44" s="85"/>
      <c r="I44" s="86">
        <f t="shared" si="3"/>
        <v>0</v>
      </c>
      <c r="J44" s="87" t="e">
        <f t="shared" si="1"/>
        <v>#DIV/0!</v>
      </c>
      <c r="K44" s="87" t="e">
        <f t="shared" si="2"/>
        <v>#DIV/0!</v>
      </c>
    </row>
    <row r="45" spans="1:11" ht="15">
      <c r="A45" s="81">
        <v>33</v>
      </c>
      <c r="B45" s="83"/>
      <c r="C45" s="90"/>
      <c r="D45" s="90"/>
      <c r="E45" s="85"/>
      <c r="F45" s="85"/>
      <c r="G45" s="85"/>
      <c r="H45" s="85"/>
      <c r="I45" s="86">
        <f t="shared" ref="I45:I73" si="4">SUM(B45:H45)</f>
        <v>0</v>
      </c>
      <c r="J45" s="87" t="e">
        <f t="shared" si="1"/>
        <v>#DIV/0!</v>
      </c>
      <c r="K45" s="87" t="e">
        <f t="shared" si="2"/>
        <v>#DIV/0!</v>
      </c>
    </row>
    <row r="46" spans="1:11" ht="15">
      <c r="A46" s="81">
        <v>34</v>
      </c>
      <c r="B46" s="83"/>
      <c r="C46" s="90"/>
      <c r="D46" s="90"/>
      <c r="E46" s="85"/>
      <c r="F46" s="85"/>
      <c r="G46" s="85"/>
      <c r="H46" s="85"/>
      <c r="I46" s="86">
        <f t="shared" si="4"/>
        <v>0</v>
      </c>
      <c r="J46" s="87" t="e">
        <f t="shared" si="1"/>
        <v>#DIV/0!</v>
      </c>
      <c r="K46" s="87" t="e">
        <f t="shared" si="2"/>
        <v>#DIV/0!</v>
      </c>
    </row>
    <row r="47" spans="1:11" ht="15">
      <c r="A47" s="81">
        <v>35</v>
      </c>
      <c r="B47" s="83"/>
      <c r="C47" s="90"/>
      <c r="D47" s="90"/>
      <c r="E47" s="85"/>
      <c r="F47" s="85"/>
      <c r="G47" s="85"/>
      <c r="H47" s="85"/>
      <c r="I47" s="86">
        <f t="shared" si="4"/>
        <v>0</v>
      </c>
      <c r="J47" s="87" t="e">
        <f t="shared" si="1"/>
        <v>#DIV/0!</v>
      </c>
      <c r="K47" s="87" t="e">
        <f t="shared" si="2"/>
        <v>#DIV/0!</v>
      </c>
    </row>
    <row r="48" spans="1:11" ht="15">
      <c r="A48" s="81">
        <v>36</v>
      </c>
      <c r="B48" s="83"/>
      <c r="C48" s="90"/>
      <c r="D48" s="90"/>
      <c r="E48" s="85"/>
      <c r="F48" s="85"/>
      <c r="G48" s="85"/>
      <c r="H48" s="85"/>
      <c r="I48" s="86">
        <f t="shared" si="4"/>
        <v>0</v>
      </c>
      <c r="J48" s="87" t="e">
        <f t="shared" si="1"/>
        <v>#DIV/0!</v>
      </c>
      <c r="K48" s="87" t="e">
        <f t="shared" si="2"/>
        <v>#DIV/0!</v>
      </c>
    </row>
    <row r="49" spans="1:11" ht="15">
      <c r="A49" s="81">
        <v>37</v>
      </c>
      <c r="B49" s="83"/>
      <c r="C49" s="90"/>
      <c r="D49" s="90"/>
      <c r="E49" s="85"/>
      <c r="F49" s="85"/>
      <c r="G49" s="85"/>
      <c r="H49" s="85"/>
      <c r="I49" s="86">
        <f t="shared" si="4"/>
        <v>0</v>
      </c>
      <c r="J49" s="87" t="e">
        <f t="shared" si="1"/>
        <v>#DIV/0!</v>
      </c>
      <c r="K49" s="87" t="e">
        <f t="shared" si="2"/>
        <v>#DIV/0!</v>
      </c>
    </row>
    <row r="50" spans="1:11" ht="15">
      <c r="A50" s="81">
        <v>38</v>
      </c>
      <c r="B50" s="83"/>
      <c r="C50" s="90"/>
      <c r="D50" s="90"/>
      <c r="E50" s="85"/>
      <c r="F50" s="85"/>
      <c r="G50" s="85"/>
      <c r="H50" s="85"/>
      <c r="I50" s="86">
        <f t="shared" si="4"/>
        <v>0</v>
      </c>
      <c r="J50" s="87" t="e">
        <f t="shared" si="1"/>
        <v>#DIV/0!</v>
      </c>
      <c r="K50" s="87" t="e">
        <f t="shared" si="2"/>
        <v>#DIV/0!</v>
      </c>
    </row>
    <row r="51" spans="1:11" ht="15">
      <c r="A51" s="81">
        <v>39</v>
      </c>
      <c r="B51" s="83"/>
      <c r="C51" s="90"/>
      <c r="D51" s="90"/>
      <c r="E51" s="85"/>
      <c r="F51" s="85"/>
      <c r="G51" s="85"/>
      <c r="H51" s="85"/>
      <c r="I51" s="86">
        <f t="shared" si="4"/>
        <v>0</v>
      </c>
      <c r="J51" s="87" t="e">
        <f t="shared" si="1"/>
        <v>#DIV/0!</v>
      </c>
      <c r="K51" s="87" t="e">
        <f t="shared" si="2"/>
        <v>#DIV/0!</v>
      </c>
    </row>
    <row r="52" spans="1:11" ht="15">
      <c r="A52" s="81">
        <v>40</v>
      </c>
      <c r="B52" s="83"/>
      <c r="C52" s="90"/>
      <c r="D52" s="90"/>
      <c r="E52" s="85"/>
      <c r="F52" s="85"/>
      <c r="G52" s="85"/>
      <c r="H52" s="85"/>
      <c r="I52" s="86">
        <f t="shared" si="4"/>
        <v>0</v>
      </c>
      <c r="J52" s="87" t="e">
        <f t="shared" si="1"/>
        <v>#DIV/0!</v>
      </c>
      <c r="K52" s="87" t="e">
        <f t="shared" si="2"/>
        <v>#DIV/0!</v>
      </c>
    </row>
    <row r="53" spans="1:11" ht="15">
      <c r="A53" s="81">
        <v>41</v>
      </c>
      <c r="B53" s="83"/>
      <c r="C53" s="90"/>
      <c r="D53" s="90"/>
      <c r="E53" s="85"/>
      <c r="F53" s="85"/>
      <c r="G53" s="85"/>
      <c r="H53" s="85"/>
      <c r="I53" s="86">
        <f t="shared" si="4"/>
        <v>0</v>
      </c>
      <c r="J53" s="87" t="e">
        <f t="shared" si="1"/>
        <v>#DIV/0!</v>
      </c>
      <c r="K53" s="87" t="e">
        <f t="shared" si="2"/>
        <v>#DIV/0!</v>
      </c>
    </row>
    <row r="54" spans="1:11" ht="15">
      <c r="A54" s="81">
        <v>42</v>
      </c>
      <c r="B54" s="83"/>
      <c r="C54" s="90"/>
      <c r="D54" s="90"/>
      <c r="E54" s="85"/>
      <c r="F54" s="85"/>
      <c r="G54" s="85"/>
      <c r="H54" s="85"/>
      <c r="I54" s="86">
        <f t="shared" si="4"/>
        <v>0</v>
      </c>
      <c r="J54" s="87" t="e">
        <f t="shared" si="1"/>
        <v>#DIV/0!</v>
      </c>
      <c r="K54" s="87" t="e">
        <f t="shared" si="2"/>
        <v>#DIV/0!</v>
      </c>
    </row>
    <row r="55" spans="1:11" ht="15">
      <c r="A55" s="81">
        <v>43</v>
      </c>
      <c r="B55" s="83"/>
      <c r="C55" s="90"/>
      <c r="D55" s="90"/>
      <c r="E55" s="85"/>
      <c r="F55" s="85"/>
      <c r="G55" s="85"/>
      <c r="H55" s="85"/>
      <c r="I55" s="86">
        <f t="shared" si="4"/>
        <v>0</v>
      </c>
      <c r="J55" s="87" t="e">
        <f t="shared" si="1"/>
        <v>#DIV/0!</v>
      </c>
      <c r="K55" s="87" t="e">
        <f t="shared" si="2"/>
        <v>#DIV/0!</v>
      </c>
    </row>
    <row r="56" spans="1:11" ht="15">
      <c r="A56" s="81">
        <v>44</v>
      </c>
      <c r="B56" s="83"/>
      <c r="C56" s="90"/>
      <c r="D56" s="90"/>
      <c r="E56" s="85"/>
      <c r="F56" s="85"/>
      <c r="G56" s="85"/>
      <c r="H56" s="85"/>
      <c r="I56" s="86">
        <f t="shared" si="4"/>
        <v>0</v>
      </c>
      <c r="J56" s="87" t="e">
        <f t="shared" si="1"/>
        <v>#DIV/0!</v>
      </c>
      <c r="K56" s="87" t="e">
        <f t="shared" si="2"/>
        <v>#DIV/0!</v>
      </c>
    </row>
    <row r="57" spans="1:11" ht="15">
      <c r="A57" s="81">
        <v>45</v>
      </c>
      <c r="B57" s="91"/>
      <c r="C57" s="90"/>
      <c r="D57" s="90"/>
      <c r="E57" s="85"/>
      <c r="F57" s="85"/>
      <c r="G57" s="85"/>
      <c r="H57" s="85"/>
      <c r="I57" s="86">
        <f t="shared" si="4"/>
        <v>0</v>
      </c>
      <c r="J57" s="87" t="e">
        <f t="shared" si="1"/>
        <v>#DIV/0!</v>
      </c>
      <c r="K57" s="87" t="e">
        <f t="shared" si="2"/>
        <v>#DIV/0!</v>
      </c>
    </row>
    <row r="58" spans="1:11" ht="15">
      <c r="A58" s="81">
        <v>46</v>
      </c>
      <c r="B58" s="91"/>
      <c r="C58" s="90"/>
      <c r="D58" s="90"/>
      <c r="E58" s="85"/>
      <c r="F58" s="85"/>
      <c r="G58" s="85"/>
      <c r="H58" s="85"/>
      <c r="I58" s="86">
        <f t="shared" si="4"/>
        <v>0</v>
      </c>
      <c r="J58" s="87" t="e">
        <f t="shared" si="1"/>
        <v>#DIV/0!</v>
      </c>
      <c r="K58" s="87" t="e">
        <f t="shared" si="2"/>
        <v>#DIV/0!</v>
      </c>
    </row>
    <row r="59" spans="1:11" ht="15">
      <c r="A59" s="81">
        <v>47</v>
      </c>
      <c r="B59" s="91"/>
      <c r="C59" s="90"/>
      <c r="D59" s="90"/>
      <c r="E59" s="85"/>
      <c r="F59" s="85"/>
      <c r="G59" s="85"/>
      <c r="H59" s="85"/>
      <c r="I59" s="86">
        <f t="shared" si="4"/>
        <v>0</v>
      </c>
      <c r="J59" s="87" t="e">
        <f t="shared" si="1"/>
        <v>#DIV/0!</v>
      </c>
      <c r="K59" s="87" t="e">
        <f t="shared" si="2"/>
        <v>#DIV/0!</v>
      </c>
    </row>
    <row r="60" spans="1:11" ht="15">
      <c r="A60" s="81">
        <v>48</v>
      </c>
      <c r="B60" s="91"/>
      <c r="C60" s="90"/>
      <c r="D60" s="90"/>
      <c r="E60" s="85"/>
      <c r="F60" s="85"/>
      <c r="G60" s="85"/>
      <c r="H60" s="85"/>
      <c r="I60" s="86">
        <f t="shared" si="4"/>
        <v>0</v>
      </c>
      <c r="J60" s="87" t="e">
        <f t="shared" si="1"/>
        <v>#DIV/0!</v>
      </c>
      <c r="K60" s="87" t="e">
        <f t="shared" si="2"/>
        <v>#DIV/0!</v>
      </c>
    </row>
    <row r="61" spans="1:11" ht="15">
      <c r="A61" s="81">
        <v>49</v>
      </c>
      <c r="B61" s="90"/>
      <c r="C61" s="90"/>
      <c r="D61" s="90"/>
      <c r="E61" s="85"/>
      <c r="F61" s="85"/>
      <c r="G61" s="85"/>
      <c r="H61" s="85"/>
      <c r="I61" s="86">
        <f t="shared" si="4"/>
        <v>0</v>
      </c>
      <c r="J61" s="87" t="e">
        <f t="shared" si="1"/>
        <v>#DIV/0!</v>
      </c>
      <c r="K61" s="87" t="e">
        <f t="shared" si="2"/>
        <v>#DIV/0!</v>
      </c>
    </row>
    <row r="62" spans="1:11" ht="15">
      <c r="A62" s="81">
        <v>50</v>
      </c>
      <c r="B62" s="90"/>
      <c r="C62" s="90"/>
      <c r="D62" s="90"/>
      <c r="E62" s="85"/>
      <c r="F62" s="85"/>
      <c r="G62" s="85"/>
      <c r="H62" s="85"/>
      <c r="I62" s="86">
        <f t="shared" si="4"/>
        <v>0</v>
      </c>
      <c r="J62" s="87" t="e">
        <f t="shared" si="1"/>
        <v>#DIV/0!</v>
      </c>
      <c r="K62" s="87" t="e">
        <f t="shared" si="2"/>
        <v>#DIV/0!</v>
      </c>
    </row>
    <row r="63" spans="1:11" ht="15">
      <c r="A63" s="81">
        <v>51</v>
      </c>
      <c r="B63" s="90"/>
      <c r="C63" s="90"/>
      <c r="D63" s="90"/>
      <c r="E63" s="85"/>
      <c r="F63" s="85"/>
      <c r="G63" s="85"/>
      <c r="H63" s="85"/>
      <c r="I63" s="86">
        <f t="shared" si="4"/>
        <v>0</v>
      </c>
      <c r="J63" s="87" t="e">
        <f t="shared" si="1"/>
        <v>#DIV/0!</v>
      </c>
      <c r="K63" s="87" t="e">
        <f t="shared" si="2"/>
        <v>#DIV/0!</v>
      </c>
    </row>
    <row r="64" spans="1:11" ht="15">
      <c r="A64" s="81">
        <v>52</v>
      </c>
      <c r="B64" s="90"/>
      <c r="C64" s="90"/>
      <c r="D64" s="90"/>
      <c r="E64" s="85"/>
      <c r="F64" s="85"/>
      <c r="G64" s="85"/>
      <c r="H64" s="85"/>
      <c r="I64" s="86">
        <f t="shared" si="4"/>
        <v>0</v>
      </c>
      <c r="J64" s="87" t="e">
        <f t="shared" si="1"/>
        <v>#DIV/0!</v>
      </c>
      <c r="K64" s="87" t="e">
        <f t="shared" si="2"/>
        <v>#DIV/0!</v>
      </c>
    </row>
    <row r="65" spans="1:11" ht="15">
      <c r="A65" s="81">
        <v>53</v>
      </c>
      <c r="B65" s="90"/>
      <c r="C65" s="90"/>
      <c r="D65" s="90"/>
      <c r="E65" s="85"/>
      <c r="F65" s="85"/>
      <c r="G65" s="85"/>
      <c r="H65" s="85"/>
      <c r="I65" s="86">
        <f t="shared" si="4"/>
        <v>0</v>
      </c>
      <c r="J65" s="87" t="e">
        <f t="shared" si="1"/>
        <v>#DIV/0!</v>
      </c>
      <c r="K65" s="87" t="e">
        <f t="shared" si="2"/>
        <v>#DIV/0!</v>
      </c>
    </row>
    <row r="66" spans="1:11" ht="15">
      <c r="A66" s="81">
        <v>54</v>
      </c>
      <c r="B66" s="90"/>
      <c r="C66" s="90"/>
      <c r="D66" s="90"/>
      <c r="E66" s="85"/>
      <c r="F66" s="85"/>
      <c r="G66" s="85"/>
      <c r="H66" s="85"/>
      <c r="I66" s="86">
        <f t="shared" si="4"/>
        <v>0</v>
      </c>
      <c r="J66" s="87" t="e">
        <f t="shared" si="1"/>
        <v>#DIV/0!</v>
      </c>
      <c r="K66" s="87" t="e">
        <f t="shared" si="2"/>
        <v>#DIV/0!</v>
      </c>
    </row>
    <row r="67" spans="1:11" ht="15">
      <c r="A67" s="81">
        <v>55</v>
      </c>
      <c r="B67" s="90"/>
      <c r="C67" s="90"/>
      <c r="D67" s="90"/>
      <c r="E67" s="85"/>
      <c r="F67" s="85"/>
      <c r="G67" s="85"/>
      <c r="H67" s="85"/>
      <c r="I67" s="86">
        <f t="shared" si="4"/>
        <v>0</v>
      </c>
      <c r="J67" s="87" t="e">
        <f t="shared" si="1"/>
        <v>#DIV/0!</v>
      </c>
      <c r="K67" s="87" t="e">
        <f t="shared" si="2"/>
        <v>#DIV/0!</v>
      </c>
    </row>
    <row r="68" spans="1:11" ht="15">
      <c r="A68" s="81">
        <v>56</v>
      </c>
      <c r="B68" s="90"/>
      <c r="C68" s="90"/>
      <c r="D68" s="90"/>
      <c r="E68" s="85"/>
      <c r="F68" s="85"/>
      <c r="G68" s="85"/>
      <c r="H68" s="85"/>
      <c r="I68" s="86">
        <f t="shared" si="4"/>
        <v>0</v>
      </c>
      <c r="J68" s="87" t="e">
        <f t="shared" si="1"/>
        <v>#DIV/0!</v>
      </c>
      <c r="K68" s="87" t="e">
        <f t="shared" si="2"/>
        <v>#DIV/0!</v>
      </c>
    </row>
    <row r="69" spans="1:11" ht="15">
      <c r="A69" s="81">
        <v>57</v>
      </c>
      <c r="B69" s="90"/>
      <c r="C69" s="90"/>
      <c r="D69" s="90"/>
      <c r="E69" s="85"/>
      <c r="F69" s="85"/>
      <c r="G69" s="85"/>
      <c r="H69" s="85"/>
      <c r="I69" s="86">
        <f t="shared" si="4"/>
        <v>0</v>
      </c>
      <c r="J69" s="87" t="e">
        <f t="shared" si="1"/>
        <v>#DIV/0!</v>
      </c>
      <c r="K69" s="87" t="e">
        <f t="shared" si="2"/>
        <v>#DIV/0!</v>
      </c>
    </row>
    <row r="70" spans="1:11" ht="15">
      <c r="A70" s="81">
        <v>58</v>
      </c>
      <c r="B70" s="90"/>
      <c r="C70" s="90"/>
      <c r="D70" s="90"/>
      <c r="E70" s="85"/>
      <c r="F70" s="85"/>
      <c r="G70" s="85"/>
      <c r="H70" s="85"/>
      <c r="I70" s="86">
        <f t="shared" si="4"/>
        <v>0</v>
      </c>
      <c r="J70" s="87" t="e">
        <f t="shared" si="1"/>
        <v>#DIV/0!</v>
      </c>
      <c r="K70" s="87" t="e">
        <f t="shared" si="2"/>
        <v>#DIV/0!</v>
      </c>
    </row>
    <row r="71" spans="1:11" ht="15">
      <c r="A71" s="81">
        <v>59</v>
      </c>
      <c r="B71" s="90"/>
      <c r="C71" s="90"/>
      <c r="D71" s="90"/>
      <c r="E71" s="85"/>
      <c r="F71" s="85"/>
      <c r="G71" s="85"/>
      <c r="H71" s="85"/>
      <c r="I71" s="86">
        <f t="shared" si="4"/>
        <v>0</v>
      </c>
      <c r="J71" s="87" t="e">
        <f t="shared" si="1"/>
        <v>#DIV/0!</v>
      </c>
      <c r="K71" s="87" t="e">
        <f t="shared" si="2"/>
        <v>#DIV/0!</v>
      </c>
    </row>
    <row r="72" spans="1:11" ht="15">
      <c r="A72" s="81">
        <v>60</v>
      </c>
      <c r="B72" s="90"/>
      <c r="C72" s="90"/>
      <c r="D72" s="90"/>
      <c r="E72" s="85"/>
      <c r="F72" s="85"/>
      <c r="G72" s="85"/>
      <c r="H72" s="85"/>
      <c r="I72" s="86">
        <f t="shared" si="4"/>
        <v>0</v>
      </c>
      <c r="J72" s="87" t="e">
        <f t="shared" si="1"/>
        <v>#DIV/0!</v>
      </c>
      <c r="K72" s="87" t="e">
        <f t="shared" si="2"/>
        <v>#DIV/0!</v>
      </c>
    </row>
    <row r="73" spans="1:11" ht="15">
      <c r="A73" s="81">
        <v>61</v>
      </c>
      <c r="B73" s="90"/>
      <c r="C73" s="90"/>
      <c r="D73" s="90"/>
      <c r="E73" s="85"/>
      <c r="F73" s="85"/>
      <c r="G73" s="85"/>
      <c r="H73" s="85"/>
      <c r="I73" s="86">
        <f t="shared" si="4"/>
        <v>0</v>
      </c>
      <c r="J73" s="87" t="e">
        <f t="shared" si="1"/>
        <v>#DIV/0!</v>
      </c>
      <c r="K73" s="87" t="e">
        <f t="shared" si="2"/>
        <v>#DIV/0!</v>
      </c>
    </row>
    <row r="74" spans="1:11">
      <c r="A74" s="92" t="s">
        <v>187</v>
      </c>
      <c r="B74" s="93">
        <f>SUM(B13:B73)</f>
        <v>298.61857166732295</v>
      </c>
      <c r="C74" s="93">
        <f>SUM(C13:C73)</f>
        <v>291.16848764795935</v>
      </c>
      <c r="D74" s="93">
        <f>SUM(D13:D73)</f>
        <v>304.3942203381053</v>
      </c>
      <c r="E74" s="93">
        <f t="shared" ref="E74:I74" si="5">SUM(E13:E73)</f>
        <v>0</v>
      </c>
      <c r="F74" s="93">
        <f t="shared" si="5"/>
        <v>0</v>
      </c>
      <c r="G74" s="93">
        <f t="shared" si="5"/>
        <v>0</v>
      </c>
      <c r="H74" s="93">
        <f t="shared" si="5"/>
        <v>0</v>
      </c>
      <c r="I74" s="93">
        <f t="shared" si="5"/>
        <v>894.18127965338772</v>
      </c>
      <c r="J74" s="73"/>
    </row>
    <row r="75" spans="1:11">
      <c r="B75" s="66">
        <f>AVERAGE(B13:B28)</f>
        <v>18.663660729207685</v>
      </c>
      <c r="C75" s="66">
        <f>AVERAGE(C13:C28)</f>
        <v>18.19803047799746</v>
      </c>
    </row>
    <row r="83" spans="1:5" ht="15">
      <c r="A83" s="36">
        <v>125.26</v>
      </c>
      <c r="B83" s="36">
        <v>46.39</v>
      </c>
      <c r="C83" s="54">
        <f>B83/A83*100</f>
        <v>37.034967268082383</v>
      </c>
      <c r="D83" s="36"/>
      <c r="E83" s="36"/>
    </row>
    <row r="84" spans="1:5" ht="15">
      <c r="A84" s="36">
        <v>113.99000000000001</v>
      </c>
      <c r="B84" s="36">
        <v>42.57</v>
      </c>
      <c r="C84" s="54">
        <f t="shared" ref="C84:C114" si="6">B84/A84*100</f>
        <v>37.345381173787175</v>
      </c>
      <c r="D84" s="36"/>
      <c r="E84" s="36"/>
    </row>
    <row r="85" spans="1:5" ht="15">
      <c r="A85" s="36">
        <v>85.42</v>
      </c>
      <c r="B85" s="36">
        <v>36.97</v>
      </c>
      <c r="C85" s="54">
        <f t="shared" si="6"/>
        <v>43.280262233668928</v>
      </c>
      <c r="D85" s="36"/>
      <c r="E85" s="36"/>
    </row>
    <row r="86" spans="1:5" ht="15">
      <c r="A86" s="36">
        <v>102.96</v>
      </c>
      <c r="B86" s="36">
        <v>36.86</v>
      </c>
      <c r="C86" s="54">
        <f t="shared" si="6"/>
        <v>35.800310800310804</v>
      </c>
      <c r="D86" s="36"/>
      <c r="E86" s="36"/>
    </row>
    <row r="87" spans="1:5" ht="15">
      <c r="A87" s="36">
        <v>98.96</v>
      </c>
      <c r="B87" s="36">
        <v>20.14</v>
      </c>
      <c r="C87" s="54">
        <f t="shared" si="6"/>
        <v>20.351657235246567</v>
      </c>
      <c r="D87" s="36"/>
      <c r="E87" s="36"/>
    </row>
    <row r="88" spans="1:5" ht="15">
      <c r="A88" s="36">
        <v>131.46</v>
      </c>
      <c r="B88" s="36">
        <v>53.62</v>
      </c>
      <c r="C88" s="54">
        <f t="shared" si="6"/>
        <v>40.788072417465379</v>
      </c>
      <c r="D88" s="36"/>
      <c r="E88" s="36"/>
    </row>
    <row r="89" spans="1:5" ht="15">
      <c r="A89" s="36">
        <v>107.49000000000001</v>
      </c>
      <c r="B89" s="36">
        <v>42.65</v>
      </c>
      <c r="C89" s="54">
        <f t="shared" si="6"/>
        <v>39.678109591589909</v>
      </c>
      <c r="D89" s="36"/>
      <c r="E89" s="36"/>
    </row>
    <row r="90" spans="1:5" ht="15">
      <c r="A90" s="36">
        <v>94.33</v>
      </c>
      <c r="B90" s="36">
        <v>39.58</v>
      </c>
      <c r="C90" s="54">
        <f t="shared" si="6"/>
        <v>41.959079826142265</v>
      </c>
      <c r="D90" s="36"/>
      <c r="E90" s="36"/>
    </row>
    <row r="91" spans="1:5" ht="15">
      <c r="A91" s="36">
        <v>78.680000000000007</v>
      </c>
      <c r="B91" s="36">
        <v>30.66</v>
      </c>
      <c r="C91" s="54">
        <f t="shared" si="6"/>
        <v>38.967971530249109</v>
      </c>
      <c r="D91" s="36"/>
      <c r="E91" s="36"/>
    </row>
    <row r="92" spans="1:5" ht="15">
      <c r="A92" s="36">
        <v>103.72</v>
      </c>
      <c r="B92" s="36">
        <v>37.32</v>
      </c>
      <c r="C92" s="54">
        <f t="shared" si="6"/>
        <v>35.98148862321635</v>
      </c>
      <c r="D92" s="36"/>
      <c r="E92" s="36"/>
    </row>
    <row r="93" spans="1:5" ht="15">
      <c r="A93" s="36">
        <v>117.17999999999999</v>
      </c>
      <c r="B93" s="36">
        <v>46.66</v>
      </c>
      <c r="C93" s="54">
        <f t="shared" si="6"/>
        <v>39.81908175456563</v>
      </c>
      <c r="D93" s="36"/>
      <c r="E93" s="36"/>
    </row>
    <row r="94" spans="1:5" ht="15">
      <c r="A94" s="36">
        <v>105</v>
      </c>
      <c r="B94" s="36">
        <v>35.14</v>
      </c>
      <c r="C94" s="54">
        <f t="shared" si="6"/>
        <v>33.466666666666669</v>
      </c>
      <c r="D94" s="36"/>
      <c r="E94" s="36"/>
    </row>
    <row r="95" spans="1:5" ht="15">
      <c r="A95" s="36">
        <v>117.1</v>
      </c>
      <c r="B95" s="36">
        <v>43.66</v>
      </c>
      <c r="C95" s="54">
        <f t="shared" si="6"/>
        <v>37.284372331340734</v>
      </c>
      <c r="D95" s="36"/>
      <c r="E95" s="36"/>
    </row>
    <row r="96" spans="1:5" ht="15">
      <c r="A96" s="36">
        <v>86.84</v>
      </c>
      <c r="B96" s="36">
        <v>30.18</v>
      </c>
      <c r="C96" s="54">
        <f t="shared" si="6"/>
        <v>34.753569783509903</v>
      </c>
      <c r="D96" s="36"/>
      <c r="E96" s="36"/>
    </row>
    <row r="97" spans="1:5" ht="15">
      <c r="A97" s="36">
        <v>97.49</v>
      </c>
      <c r="B97" s="36">
        <v>39.83</v>
      </c>
      <c r="C97" s="54">
        <f t="shared" si="6"/>
        <v>40.855472356139096</v>
      </c>
      <c r="D97" s="36"/>
      <c r="E97" s="36"/>
    </row>
    <row r="98" spans="1:5" ht="15">
      <c r="A98" s="36">
        <v>126.19</v>
      </c>
      <c r="B98" s="36">
        <v>44.46</v>
      </c>
      <c r="C98" s="54">
        <f t="shared" si="6"/>
        <v>35.232585783342579</v>
      </c>
      <c r="D98" s="36"/>
      <c r="E98" s="36"/>
    </row>
    <row r="99" spans="1:5" ht="15">
      <c r="A99" s="36">
        <v>103.38</v>
      </c>
      <c r="B99" s="36">
        <v>40.869999999999997</v>
      </c>
      <c r="C99" s="54">
        <f t="shared" si="6"/>
        <v>39.533758947572061</v>
      </c>
      <c r="D99" s="36"/>
      <c r="E99" s="36"/>
    </row>
    <row r="100" spans="1:5" ht="15">
      <c r="A100" s="36">
        <v>89.34</v>
      </c>
      <c r="B100" s="36">
        <v>34.5</v>
      </c>
      <c r="C100" s="54">
        <f t="shared" si="6"/>
        <v>38.616521155137676</v>
      </c>
      <c r="D100" s="36"/>
      <c r="E100" s="36"/>
    </row>
    <row r="101" spans="1:5" ht="15">
      <c r="A101" s="36">
        <v>104.86</v>
      </c>
      <c r="B101" s="36">
        <v>41.12</v>
      </c>
      <c r="C101" s="54">
        <f t="shared" si="6"/>
        <v>39.214190349036812</v>
      </c>
      <c r="D101" s="36"/>
      <c r="E101" s="36"/>
    </row>
    <row r="102" spans="1:5" ht="15">
      <c r="A102" s="36">
        <v>84.82</v>
      </c>
      <c r="B102" s="36">
        <v>33.299999999999997</v>
      </c>
      <c r="C102" s="54">
        <f t="shared" si="6"/>
        <v>39.259608582881391</v>
      </c>
      <c r="D102" s="36"/>
      <c r="E102" s="36"/>
    </row>
    <row r="103" spans="1:5" ht="15">
      <c r="A103" s="36">
        <v>101.80999999999999</v>
      </c>
      <c r="B103" s="36">
        <v>29.99</v>
      </c>
      <c r="C103" s="54">
        <f t="shared" si="6"/>
        <v>29.456831352519401</v>
      </c>
      <c r="D103" s="36"/>
      <c r="E103" s="36"/>
    </row>
    <row r="104" spans="1:5" ht="15">
      <c r="A104" s="36">
        <v>122.74</v>
      </c>
      <c r="B104" s="36">
        <v>44.15</v>
      </c>
      <c r="C104" s="54">
        <f t="shared" si="6"/>
        <v>35.970343816196838</v>
      </c>
      <c r="D104" s="36"/>
      <c r="E104" s="36"/>
    </row>
    <row r="105" spans="1:5" ht="15">
      <c r="A105" s="36">
        <v>92.31</v>
      </c>
      <c r="B105" s="36">
        <v>42.23</v>
      </c>
      <c r="C105" s="54">
        <f t="shared" si="6"/>
        <v>45.748022966092513</v>
      </c>
      <c r="D105" s="36"/>
      <c r="E105" s="36"/>
    </row>
    <row r="106" spans="1:5" ht="15">
      <c r="A106" s="36">
        <v>83.88</v>
      </c>
      <c r="B106" s="36">
        <v>38.22</v>
      </c>
      <c r="C106" s="54">
        <f t="shared" si="6"/>
        <v>45.565092989985693</v>
      </c>
      <c r="D106" s="36"/>
      <c r="E106" s="36"/>
    </row>
    <row r="107" spans="1:5" ht="15">
      <c r="A107" s="36">
        <v>87.22</v>
      </c>
      <c r="B107" s="36">
        <v>39.15</v>
      </c>
      <c r="C107" s="54">
        <f t="shared" si="6"/>
        <v>44.886493923412061</v>
      </c>
      <c r="D107" s="36"/>
      <c r="E107" s="36"/>
    </row>
    <row r="108" spans="1:5" ht="15">
      <c r="A108" s="36">
        <v>118.73</v>
      </c>
      <c r="B108" s="36">
        <v>41.2</v>
      </c>
      <c r="C108" s="54">
        <f t="shared" si="6"/>
        <v>34.700581150509564</v>
      </c>
      <c r="D108" s="36"/>
      <c r="E108" s="36"/>
    </row>
    <row r="109" spans="1:5" ht="15">
      <c r="A109" s="36">
        <v>96.72</v>
      </c>
      <c r="B109" s="36">
        <v>46.34</v>
      </c>
      <c r="C109" s="54">
        <f t="shared" si="6"/>
        <v>47.911497105045498</v>
      </c>
      <c r="D109" s="36"/>
      <c r="E109" s="36"/>
    </row>
    <row r="110" spans="1:5" ht="15">
      <c r="A110" s="36">
        <v>98.69</v>
      </c>
      <c r="B110" s="36">
        <v>34.950000000000003</v>
      </c>
      <c r="C110" s="54">
        <f t="shared" si="6"/>
        <v>35.413922383220189</v>
      </c>
      <c r="D110" s="36"/>
      <c r="E110" s="36"/>
    </row>
    <row r="111" spans="1:5" ht="15">
      <c r="A111" s="36">
        <v>103.47</v>
      </c>
      <c r="B111" s="36">
        <v>37.200000000000003</v>
      </c>
      <c r="C111" s="54">
        <f t="shared" si="6"/>
        <v>35.952449985503051</v>
      </c>
      <c r="D111" s="36"/>
      <c r="E111" s="36"/>
    </row>
    <row r="112" spans="1:5" ht="15">
      <c r="A112" s="36">
        <v>70.03</v>
      </c>
      <c r="B112" s="36">
        <v>28.57</v>
      </c>
      <c r="C112" s="54">
        <f t="shared" si="6"/>
        <v>40.796801370841067</v>
      </c>
      <c r="D112" s="36"/>
      <c r="E112" s="36"/>
    </row>
    <row r="113" spans="1:5" ht="15">
      <c r="A113" s="36">
        <v>84.85</v>
      </c>
      <c r="B113" s="36">
        <v>34.89</v>
      </c>
      <c r="C113" s="54">
        <f t="shared" si="6"/>
        <v>41.119622863877439</v>
      </c>
      <c r="D113" s="36"/>
      <c r="E113" s="36"/>
    </row>
    <row r="114" spans="1:5" ht="15">
      <c r="A114" s="36">
        <v>144.16999999999999</v>
      </c>
      <c r="B114" s="36">
        <v>47.96</v>
      </c>
      <c r="C114" s="54">
        <f t="shared" si="6"/>
        <v>33.2662828605119</v>
      </c>
      <c r="D114" s="36"/>
      <c r="E114" s="36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B13:B2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zoomScale="70" zoomScaleNormal="70" workbookViewId="0">
      <selection sqref="A1:XFD1048576"/>
    </sheetView>
  </sheetViews>
  <sheetFormatPr defaultRowHeight="15"/>
  <cols>
    <col min="1" max="1" width="5.7109375" bestFit="1" customWidth="1"/>
    <col min="2" max="2" width="14.28515625" bestFit="1" customWidth="1"/>
    <col min="3" max="3" width="14.140625" bestFit="1" customWidth="1"/>
    <col min="4" max="4" width="12.5703125" customWidth="1"/>
    <col min="5" max="5" width="22.85546875" bestFit="1" customWidth="1"/>
    <col min="6" max="6" width="12.5703125" customWidth="1"/>
    <col min="7" max="7" width="17.140625" bestFit="1" customWidth="1"/>
    <col min="8" max="8" width="12.5703125" customWidth="1"/>
  </cols>
  <sheetData>
    <row r="1" spans="1:8">
      <c r="A1" s="52" t="s">
        <v>188</v>
      </c>
      <c r="B1" s="52" t="s">
        <v>179</v>
      </c>
      <c r="C1" s="52" t="s">
        <v>189</v>
      </c>
      <c r="D1" s="52"/>
      <c r="E1" s="52" t="s">
        <v>190</v>
      </c>
      <c r="F1" s="52"/>
      <c r="G1" s="52" t="s">
        <v>191</v>
      </c>
    </row>
    <row r="2" spans="1:8">
      <c r="A2" s="53">
        <v>1</v>
      </c>
      <c r="B2" s="53" t="s">
        <v>12</v>
      </c>
      <c r="C2" s="11">
        <v>4.4633333333333329</v>
      </c>
      <c r="D2" s="11">
        <v>0.33419821131245459</v>
      </c>
      <c r="E2" s="11">
        <v>22.623995212067701</v>
      </c>
      <c r="F2" s="11">
        <v>1.4246999761487387</v>
      </c>
      <c r="G2" s="11">
        <v>4.55</v>
      </c>
      <c r="H2" s="94">
        <v>8.6309520525451502E-2</v>
      </c>
    </row>
    <row r="3" spans="1:8">
      <c r="A3" s="53">
        <v>2</v>
      </c>
      <c r="B3" s="53" t="s">
        <v>13</v>
      </c>
      <c r="C3" s="11">
        <v>4.6479999999999997</v>
      </c>
      <c r="D3" s="11">
        <v>0.35264335146622761</v>
      </c>
      <c r="E3" s="11">
        <v>24.813914226124023</v>
      </c>
      <c r="F3" s="11">
        <v>2.6367797733669565</v>
      </c>
      <c r="G3" s="11">
        <v>4.3650000000000002</v>
      </c>
      <c r="H3" s="94">
        <v>0.66108168935465161</v>
      </c>
    </row>
    <row r="4" spans="1:8">
      <c r="A4" s="53">
        <v>3</v>
      </c>
      <c r="B4" s="53" t="s">
        <v>14</v>
      </c>
      <c r="C4" s="11">
        <v>6.7746666666666666</v>
      </c>
      <c r="D4" s="11">
        <v>0.85159327798609918</v>
      </c>
      <c r="E4" s="11">
        <v>14.405665510082647</v>
      </c>
      <c r="F4" s="11">
        <v>1.9475212012470251</v>
      </c>
      <c r="G4" s="11">
        <v>7.7593333333333332</v>
      </c>
      <c r="H4" s="94">
        <v>0.18231596504724829</v>
      </c>
    </row>
    <row r="5" spans="1:8">
      <c r="A5" s="53">
        <v>4</v>
      </c>
      <c r="B5" s="53" t="s">
        <v>15</v>
      </c>
      <c r="C5" s="11">
        <v>4.0826666666666664</v>
      </c>
      <c r="D5" s="11">
        <v>0.25474257158507563</v>
      </c>
      <c r="E5" s="11">
        <v>18.026003627784085</v>
      </c>
      <c r="F5" s="11">
        <v>1.0861784027586476</v>
      </c>
      <c r="G5" s="11">
        <v>3.1383333333333336</v>
      </c>
      <c r="H5" s="94">
        <v>0.34122052172230888</v>
      </c>
    </row>
    <row r="6" spans="1:8">
      <c r="A6" s="53">
        <v>5</v>
      </c>
      <c r="B6" s="53" t="s">
        <v>16</v>
      </c>
      <c r="C6" s="11">
        <v>6.011333333333333</v>
      </c>
      <c r="D6" s="11">
        <v>0.32069992897480554</v>
      </c>
      <c r="E6" s="11">
        <v>14.454071220005721</v>
      </c>
      <c r="F6" s="11">
        <v>1.1356183420738146</v>
      </c>
      <c r="G6" s="11">
        <v>4.46</v>
      </c>
      <c r="H6" s="94">
        <v>0.41230571182073139</v>
      </c>
    </row>
    <row r="7" spans="1:8">
      <c r="A7" s="53">
        <v>6</v>
      </c>
      <c r="B7" s="53" t="s">
        <v>17</v>
      </c>
      <c r="C7" s="11">
        <v>6.1513333333333327</v>
      </c>
      <c r="D7" s="11">
        <v>0.49812626690205625</v>
      </c>
      <c r="E7" s="11">
        <v>27.251447673516708</v>
      </c>
      <c r="F7" s="11">
        <v>1.419796742275613</v>
      </c>
      <c r="G7" s="11">
        <v>4.2073333333333327</v>
      </c>
      <c r="H7" s="94">
        <v>0.4288097221120078</v>
      </c>
    </row>
    <row r="8" spans="1:8">
      <c r="A8" s="53">
        <v>7</v>
      </c>
      <c r="B8" s="53" t="s">
        <v>18</v>
      </c>
      <c r="C8" s="11">
        <v>5.309333333333333</v>
      </c>
      <c r="D8" s="11">
        <v>0.28679686965593831</v>
      </c>
      <c r="E8" s="11">
        <v>16.058965977696428</v>
      </c>
      <c r="F8" s="11">
        <v>1.1863571585018329</v>
      </c>
      <c r="G8" s="11">
        <v>7.5066666666666668</v>
      </c>
      <c r="H8" s="94">
        <v>0.14002063340013901</v>
      </c>
    </row>
    <row r="9" spans="1:8">
      <c r="A9" s="53">
        <v>8</v>
      </c>
      <c r="B9" s="53" t="s">
        <v>19</v>
      </c>
      <c r="C9" s="11">
        <v>2.8953333333333333</v>
      </c>
      <c r="D9" s="11">
        <v>0.14408485154395881</v>
      </c>
      <c r="E9" s="11">
        <v>20.447518046097361</v>
      </c>
      <c r="F9" s="11">
        <v>1.615976318830791</v>
      </c>
      <c r="G9" s="11">
        <v>4.0019999999999998</v>
      </c>
      <c r="H9" s="94">
        <v>0.73493763907785636</v>
      </c>
    </row>
    <row r="10" spans="1:8">
      <c r="A10" s="53">
        <v>9</v>
      </c>
      <c r="B10" s="53" t="s">
        <v>20</v>
      </c>
      <c r="C10" s="11">
        <v>3.7853333333333334</v>
      </c>
      <c r="D10" s="11">
        <v>0.27163046793596385</v>
      </c>
      <c r="E10" s="11">
        <v>23.469250708808072</v>
      </c>
      <c r="F10" s="11">
        <v>1.0539774475935695</v>
      </c>
      <c r="G10" s="11">
        <v>5.4853333333333332</v>
      </c>
      <c r="H10" s="94">
        <v>0.5236568002465406</v>
      </c>
    </row>
    <row r="11" spans="1:8">
      <c r="A11" s="53">
        <v>10</v>
      </c>
      <c r="B11" s="53" t="s">
        <v>21</v>
      </c>
      <c r="C11" s="11">
        <v>3.2029999999999998</v>
      </c>
      <c r="D11" s="11">
        <v>8.3144452611103287E-2</v>
      </c>
      <c r="E11" s="11">
        <v>16.117195276226209</v>
      </c>
      <c r="F11" s="11">
        <v>0.69363020806856146</v>
      </c>
      <c r="G11" s="11">
        <v>3.4079999999999999</v>
      </c>
      <c r="H11" s="94">
        <v>0.14177917101370474</v>
      </c>
    </row>
    <row r="12" spans="1:8">
      <c r="A12" s="53">
        <v>11</v>
      </c>
      <c r="B12" s="53" t="s">
        <v>22</v>
      </c>
      <c r="C12" s="11">
        <v>2.032</v>
      </c>
      <c r="D12" s="11">
        <v>0.25662683673640474</v>
      </c>
      <c r="E12" s="11">
        <v>22.408977522699118</v>
      </c>
      <c r="F12" s="11">
        <v>2.965519842542915</v>
      </c>
      <c r="G12" s="11">
        <v>3.552</v>
      </c>
      <c r="H12" s="94">
        <v>0.10309865825185764</v>
      </c>
    </row>
    <row r="13" spans="1:8">
      <c r="A13" s="53">
        <v>12</v>
      </c>
      <c r="B13" s="53" t="s">
        <v>23</v>
      </c>
      <c r="C13" s="11">
        <v>3.9980000000000002</v>
      </c>
      <c r="D13" s="11">
        <v>0.4991312452652108</v>
      </c>
      <c r="E13" s="11">
        <v>18.088126495679901</v>
      </c>
      <c r="F13" s="11">
        <v>4.1722792774474753</v>
      </c>
      <c r="G13" s="11">
        <v>3.8293333333333335</v>
      </c>
      <c r="H13" s="94">
        <v>0.35297843812020213</v>
      </c>
    </row>
    <row r="14" spans="1:8">
      <c r="A14" s="53">
        <v>13</v>
      </c>
      <c r="B14" s="53" t="s">
        <v>24</v>
      </c>
      <c r="C14" s="11">
        <v>2.9119999999999999</v>
      </c>
      <c r="D14" s="11">
        <v>0.40745715521184961</v>
      </c>
      <c r="E14" s="11">
        <v>17.219611061551223</v>
      </c>
      <c r="F14" s="11">
        <v>1.0305321386861079</v>
      </c>
      <c r="G14" s="11">
        <v>1.304</v>
      </c>
      <c r="H14" s="94">
        <v>0.13617635624439361</v>
      </c>
    </row>
    <row r="15" spans="1:8">
      <c r="A15" s="53">
        <v>14</v>
      </c>
      <c r="B15" s="53" t="s">
        <v>25</v>
      </c>
      <c r="C15" s="11">
        <v>3.6313333333333335</v>
      </c>
      <c r="D15" s="11">
        <v>0.52530668291114546</v>
      </c>
      <c r="E15" s="11">
        <v>8.4926610269333889</v>
      </c>
      <c r="F15" s="11">
        <v>1.3307095028855076</v>
      </c>
      <c r="G15" s="11">
        <v>2.5640000000000001</v>
      </c>
      <c r="H15" s="94">
        <v>0.38974008432971496</v>
      </c>
    </row>
    <row r="16" spans="1:8">
      <c r="A16" s="53">
        <v>15</v>
      </c>
      <c r="B16" s="53" t="s">
        <v>26</v>
      </c>
      <c r="C16" s="11">
        <v>1.8866666666666667</v>
      </c>
      <c r="D16" s="11">
        <v>0.20162451350082494</v>
      </c>
      <c r="E16" s="11">
        <v>20.86976738724654</v>
      </c>
      <c r="F16" s="11">
        <v>0.45625820822576973</v>
      </c>
      <c r="G16" s="11">
        <v>1.8180000000000001</v>
      </c>
      <c r="H16" s="94">
        <v>0.3622227675524185</v>
      </c>
    </row>
    <row r="17" spans="1:8">
      <c r="A17" s="53">
        <v>16</v>
      </c>
      <c r="B17" s="53" t="s">
        <v>27</v>
      </c>
      <c r="C17" s="11">
        <v>3.6893333333333334</v>
      </c>
      <c r="D17" s="11">
        <v>0.12977073801302061</v>
      </c>
      <c r="E17" s="11">
        <v>13.313255578610082</v>
      </c>
      <c r="F17" s="11">
        <v>2.3099525197793271</v>
      </c>
      <c r="G17" s="11">
        <v>3.0066666666666664</v>
      </c>
      <c r="H17" s="94">
        <v>0.2555316897068633</v>
      </c>
    </row>
    <row r="18" spans="1:8">
      <c r="A18" s="99" t="s">
        <v>97</v>
      </c>
      <c r="B18" s="101"/>
      <c r="C18" s="97">
        <v>4.09</v>
      </c>
      <c r="D18" s="52"/>
      <c r="E18" s="97">
        <v>18.63</v>
      </c>
      <c r="F18" s="52"/>
      <c r="G18" s="97">
        <v>4.0599999999999996</v>
      </c>
      <c r="H18" s="10"/>
    </row>
    <row r="19" spans="1:8">
      <c r="A19" s="99" t="s">
        <v>192</v>
      </c>
      <c r="B19" s="101"/>
      <c r="C19" s="97">
        <v>0.68</v>
      </c>
      <c r="D19" s="52"/>
      <c r="E19" s="97">
        <v>3.36</v>
      </c>
      <c r="F19" s="52"/>
      <c r="G19" s="97">
        <v>0.66</v>
      </c>
      <c r="H19" s="10"/>
    </row>
    <row r="20" spans="1:8">
      <c r="A20" s="99" t="s">
        <v>99</v>
      </c>
      <c r="B20" s="101"/>
      <c r="C20" s="97">
        <v>16.63</v>
      </c>
      <c r="D20" s="52"/>
      <c r="E20" s="97">
        <v>18.05</v>
      </c>
      <c r="F20" s="52"/>
      <c r="G20" s="97">
        <v>16.149999999999999</v>
      </c>
      <c r="H20" s="10"/>
    </row>
    <row r="21" spans="1:8">
      <c r="A21" s="99" t="s">
        <v>193</v>
      </c>
      <c r="B21" s="101"/>
      <c r="C21" s="97">
        <v>1.1299999999999999</v>
      </c>
      <c r="D21" s="52"/>
      <c r="E21" s="97">
        <v>5.61</v>
      </c>
      <c r="F21" s="52"/>
      <c r="G21" s="97">
        <v>1.0900000000000001</v>
      </c>
      <c r="H21" s="10"/>
    </row>
  </sheetData>
  <mergeCells count="4">
    <mergeCell ref="A18:B18"/>
    <mergeCell ref="A19:B19"/>
    <mergeCell ref="A20:B20"/>
    <mergeCell ref="A21:B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Trial</vt:lpstr>
      <vt:lpstr>Large Plot</vt:lpstr>
      <vt:lpstr>Nursery</vt:lpstr>
      <vt:lpstr>Biomass</vt:lpstr>
      <vt:lpstr>Corrected trial yield</vt:lpstr>
      <vt:lpstr>Yield</vt:lpstr>
      <vt:lpstr>BIO</vt:lpstr>
      <vt:lpstr>KNA</vt:lpstr>
      <vt:lpstr>Final</vt:lpstr>
      <vt:lpstr>Sheet1</vt:lpstr>
      <vt:lpstr>Nursery!Print_Titles</vt:lpstr>
      <vt:lpstr>Trial!Print_Titles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2018-02-09T13:39:52Z</dcterms:modified>
</cp:coreProperties>
</file>