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15" windowWidth="11055" windowHeight="5325" activeTab="6"/>
  </bookViews>
  <sheets>
    <sheet name="Compiled" sheetId="3" r:id="rId1"/>
    <sheet name="Sheet4" sheetId="5" r:id="rId2"/>
    <sheet name="selected entries" sheetId="6" r:id="rId3"/>
    <sheet name="Sheet2" sheetId="7" r:id="rId4"/>
    <sheet name="Yield" sheetId="9" r:id="rId5"/>
    <sheet name="KNA RATIO" sheetId="10" r:id="rId6"/>
    <sheet name="Final" sheetId="11" r:id="rId7"/>
  </sheets>
  <definedNames>
    <definedName name="_xlnm._FilterDatabase" localSheetId="2" hidden="1">'selected entries'!$E$1:$E$23</definedName>
  </definedNames>
  <calcPr calcId="125725"/>
</workbook>
</file>

<file path=xl/calcChain.xml><?xml version="1.0" encoding="utf-8"?>
<calcChain xmlns="http://schemas.openxmlformats.org/spreadsheetml/2006/main">
  <c r="C114" i="10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C114" i="9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I74" i="10" l="1"/>
  <c r="C4" s="1"/>
  <c r="K36"/>
  <c r="K44"/>
  <c r="K48"/>
  <c r="K56"/>
  <c r="K68"/>
  <c r="E6"/>
  <c r="K33"/>
  <c r="K41"/>
  <c r="K49"/>
  <c r="K53"/>
  <c r="K61"/>
  <c r="K69"/>
  <c r="E3"/>
  <c r="E5" s="1"/>
  <c r="I4" s="1"/>
  <c r="K31"/>
  <c r="K35"/>
  <c r="K39"/>
  <c r="K43"/>
  <c r="K47"/>
  <c r="K51"/>
  <c r="K55"/>
  <c r="K59"/>
  <c r="K63"/>
  <c r="K67"/>
  <c r="K71"/>
  <c r="K32"/>
  <c r="K40"/>
  <c r="K52"/>
  <c r="K60"/>
  <c r="K64"/>
  <c r="K72"/>
  <c r="K37"/>
  <c r="K45"/>
  <c r="K57"/>
  <c r="K65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I74" i="9"/>
  <c r="C4" s="1"/>
  <c r="K36"/>
  <c r="K44"/>
  <c r="K48"/>
  <c r="K56"/>
  <c r="K37"/>
  <c r="K45"/>
  <c r="K57"/>
  <c r="K65"/>
  <c r="K69"/>
  <c r="K73"/>
  <c r="E3"/>
  <c r="K31"/>
  <c r="K35"/>
  <c r="K39"/>
  <c r="K43"/>
  <c r="K47"/>
  <c r="K51"/>
  <c r="K55"/>
  <c r="K59"/>
  <c r="K63"/>
  <c r="K67"/>
  <c r="K71"/>
  <c r="K32"/>
  <c r="K40"/>
  <c r="K52"/>
  <c r="K60"/>
  <c r="K64"/>
  <c r="K68"/>
  <c r="K72"/>
  <c r="E6"/>
  <c r="K33"/>
  <c r="K41"/>
  <c r="K49"/>
  <c r="K53"/>
  <c r="K6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C6" i="10" l="1"/>
  <c r="F6" s="1"/>
  <c r="C5"/>
  <c r="P11" s="1"/>
  <c r="K4"/>
  <c r="I3"/>
  <c r="K3"/>
  <c r="C6" i="9"/>
  <c r="C5"/>
  <c r="P11" s="1"/>
  <c r="E5"/>
  <c r="I3" s="1"/>
  <c r="F4" i="10" l="1"/>
  <c r="G4" s="1"/>
  <c r="F3"/>
  <c r="G3" s="1"/>
  <c r="F6" i="9"/>
  <c r="F3"/>
  <c r="G3" s="1"/>
  <c r="K3"/>
  <c r="F4"/>
  <c r="G4" s="1"/>
  <c r="K4"/>
  <c r="I4"/>
  <c r="F5" i="10" l="1"/>
  <c r="G5" s="1"/>
  <c r="P22" s="1"/>
  <c r="P23" s="1"/>
  <c r="P26" s="1"/>
  <c r="F5" i="9"/>
  <c r="G5" s="1"/>
  <c r="H3" s="1"/>
  <c r="L3" s="1"/>
  <c r="F10"/>
  <c r="H4"/>
  <c r="J4" s="1"/>
  <c r="P18" i="10" l="1"/>
  <c r="P20" s="1"/>
  <c r="P24" s="1"/>
  <c r="F10"/>
  <c r="F7"/>
  <c r="H3"/>
  <c r="H4"/>
  <c r="P12"/>
  <c r="F8"/>
  <c r="L4" i="9"/>
  <c r="J3"/>
  <c r="P22"/>
  <c r="P23" s="1"/>
  <c r="P26" s="1"/>
  <c r="P12"/>
  <c r="F7"/>
  <c r="P18"/>
  <c r="F8"/>
  <c r="P15" s="1"/>
  <c r="H9"/>
  <c r="P19" i="10" l="1"/>
  <c r="P21" s="1"/>
  <c r="P28" s="1"/>
  <c r="P29" s="1"/>
  <c r="P14"/>
  <c r="P13"/>
  <c r="J3"/>
  <c r="L3"/>
  <c r="H9"/>
  <c r="F9"/>
  <c r="P16"/>
  <c r="P15"/>
  <c r="P17"/>
  <c r="L4"/>
  <c r="J4"/>
  <c r="P25"/>
  <c r="P14" i="9"/>
  <c r="P13"/>
  <c r="P19"/>
  <c r="P20"/>
  <c r="P24" s="1"/>
  <c r="P16"/>
  <c r="F9"/>
  <c r="P17"/>
  <c r="P27" i="10" l="1"/>
  <c r="P21" i="9"/>
  <c r="P27"/>
  <c r="P25" l="1"/>
  <c r="P28"/>
  <c r="P29" s="1"/>
  <c r="E3" i="6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/>
</calcChain>
</file>

<file path=xl/sharedStrings.xml><?xml version="1.0" encoding="utf-8"?>
<sst xmlns="http://schemas.openxmlformats.org/spreadsheetml/2006/main" count="245" uniqueCount="110">
  <si>
    <t>Rep</t>
  </si>
  <si>
    <t>Plot</t>
  </si>
  <si>
    <t>Yield</t>
  </si>
  <si>
    <t>Entry</t>
  </si>
  <si>
    <t>Genotype</t>
  </si>
  <si>
    <t>DBW 181</t>
  </si>
  <si>
    <t>GW 322</t>
  </si>
  <si>
    <t>GW 366</t>
  </si>
  <si>
    <t>GW 496</t>
  </si>
  <si>
    <t>HD 2009</t>
  </si>
  <si>
    <t>HUWL 1412</t>
  </si>
  <si>
    <t>HUWL 1413</t>
  </si>
  <si>
    <t>HUWL 1427</t>
  </si>
  <si>
    <t>KH-65</t>
  </si>
  <si>
    <t>KRL 19</t>
  </si>
  <si>
    <t>KRL 210</t>
  </si>
  <si>
    <t>KRL 345</t>
  </si>
  <si>
    <t>KRL 346</t>
  </si>
  <si>
    <t>KRL 347</t>
  </si>
  <si>
    <t>KRL 351</t>
  </si>
  <si>
    <t>KRS 1416</t>
  </si>
  <si>
    <t>LOK 1</t>
  </si>
  <si>
    <t>LOK BOLD</t>
  </si>
  <si>
    <t>NW 6096</t>
  </si>
  <si>
    <t>RWP 2014-20</t>
  </si>
  <si>
    <t>WH 1309</t>
  </si>
  <si>
    <t>WH 1311</t>
  </si>
  <si>
    <t>Replication</t>
  </si>
  <si>
    <t>Treatment</t>
  </si>
  <si>
    <t>Mean</t>
  </si>
  <si>
    <t>DF</t>
  </si>
  <si>
    <t>Analysis of Variance Table</t>
  </si>
  <si>
    <t>Source of Variation&lt;="" th=""&gt;</t>
  </si>
  <si>
    <t>Sum of Squares&lt;="" th=""&gt;</t>
  </si>
  <si>
    <t>Mean Squares&lt;="" th=""&gt;</t>
  </si>
  <si>
    <t>F-Calculated&lt;="" th=""&gt;</t>
  </si>
  <si>
    <t>Signficance&lt;="" th=""&gt;</t>
  </si>
  <si>
    <t>Error</t>
  </si>
  <si>
    <t>Total</t>
  </si>
  <si>
    <t>TABLES OF MEAN, STANDARD ERRORS AND C.D.</t>
  </si>
  <si>
    <t>Character 1</t>
  </si>
  <si>
    <t>S.E.</t>
  </si>
  <si>
    <t>C.D.</t>
  </si>
  <si>
    <t>N/A</t>
  </si>
  <si>
    <t>SE(m)</t>
  </si>
  <si>
    <t>SE(d)</t>
  </si>
  <si>
    <t>C.V.</t>
  </si>
  <si>
    <t>R1</t>
  </si>
  <si>
    <t>R2</t>
  </si>
  <si>
    <t>Wheat Trial Bharuch 2015-16</t>
  </si>
  <si>
    <t>No</t>
  </si>
  <si>
    <t>Rep-1</t>
  </si>
  <si>
    <t>NA</t>
  </si>
  <si>
    <t>K</t>
  </si>
  <si>
    <t>Rep-2</t>
  </si>
  <si>
    <t>ANOVA</t>
  </si>
  <si>
    <t>Treatments</t>
  </si>
  <si>
    <t xml:space="preserve">SOURCE </t>
  </si>
  <si>
    <t>d.f.</t>
  </si>
  <si>
    <t>S.S.</t>
  </si>
  <si>
    <t>M.S.</t>
  </si>
  <si>
    <t>cal-f</t>
  </si>
  <si>
    <t>table f (0.05)</t>
  </si>
  <si>
    <t>Interpretation</t>
  </si>
  <si>
    <t>table f (0.01)</t>
  </si>
  <si>
    <t>PROB&gt;F</t>
  </si>
  <si>
    <t>Replications</t>
  </si>
  <si>
    <t>Grand Total</t>
  </si>
  <si>
    <t xml:space="preserve">Error </t>
  </si>
  <si>
    <t>Correction Factor</t>
  </si>
  <si>
    <t>total</t>
  </si>
  <si>
    <t>Standard Dev</t>
  </si>
  <si>
    <t>standard error Mean</t>
  </si>
  <si>
    <t>CD (.05)</t>
  </si>
  <si>
    <t>CD (1%)</t>
  </si>
  <si>
    <t xml:space="preserve">CV % </t>
  </si>
  <si>
    <t>REP-I</t>
  </si>
  <si>
    <t>REP-II</t>
  </si>
  <si>
    <t>REP-III</t>
  </si>
  <si>
    <t xml:space="preserve">Total </t>
  </si>
  <si>
    <t>CV</t>
  </si>
  <si>
    <t>SEm</t>
  </si>
  <si>
    <t>SEd</t>
  </si>
  <si>
    <t>CD (0.05)</t>
  </si>
  <si>
    <t>CD (0.01)</t>
  </si>
  <si>
    <t>Vg</t>
  </si>
  <si>
    <t>Vp</t>
  </si>
  <si>
    <t>sqr of vg</t>
  </si>
  <si>
    <t>sqr of vp</t>
  </si>
  <si>
    <t>Ve</t>
  </si>
  <si>
    <t>sqr of ve</t>
  </si>
  <si>
    <t>gcv</t>
  </si>
  <si>
    <t>pcv</t>
  </si>
  <si>
    <t>ecv</t>
  </si>
  <si>
    <t>h</t>
  </si>
  <si>
    <t>GA</t>
  </si>
  <si>
    <t>GA % of mean</t>
  </si>
  <si>
    <t>Na</t>
  </si>
  <si>
    <t>k</t>
  </si>
  <si>
    <t>K/NA</t>
  </si>
  <si>
    <t>S.No.</t>
  </si>
  <si>
    <t>SE</t>
  </si>
  <si>
    <t>K/Na Ratio</t>
  </si>
  <si>
    <t>NA meq</t>
  </si>
  <si>
    <t>K Meq</t>
  </si>
  <si>
    <t>Yield (Kg/plot)</t>
  </si>
  <si>
    <t>S.D</t>
  </si>
  <si>
    <t>C.D. (5%)</t>
  </si>
  <si>
    <r>
      <t>Sodium Content in leaf (meqL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</si>
  <si>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Potassium Content in leaf (meqL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</si>
</sst>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69696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Fill="1" applyBorder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12" fillId="3" borderId="7" xfId="0" applyFont="1" applyFill="1" applyBorder="1" applyProtection="1"/>
    <xf numFmtId="0" fontId="2" fillId="3" borderId="7" xfId="0" applyFont="1" applyFill="1" applyBorder="1" applyAlignment="1" applyProtection="1">
      <alignment horizontal="center"/>
    </xf>
    <xf numFmtId="0" fontId="12" fillId="4" borderId="7" xfId="0" applyFont="1" applyFill="1" applyBorder="1" applyProtection="1"/>
    <xf numFmtId="0" fontId="12" fillId="0" borderId="0" xfId="0" applyFont="1" applyBorder="1" applyProtection="1"/>
    <xf numFmtId="0" fontId="2" fillId="4" borderId="7" xfId="0" applyFont="1" applyFill="1" applyBorder="1" applyProtection="1"/>
    <xf numFmtId="2" fontId="2" fillId="5" borderId="7" xfId="0" applyNumberFormat="1" applyFont="1" applyFill="1" applyBorder="1" applyProtection="1"/>
    <xf numFmtId="164" fontId="2" fillId="5" borderId="7" xfId="0" applyNumberFormat="1" applyFont="1" applyFill="1" applyBorder="1" applyProtection="1"/>
    <xf numFmtId="0" fontId="2" fillId="0" borderId="7" xfId="0" applyFont="1" applyBorder="1" applyProtection="1"/>
    <xf numFmtId="2" fontId="2" fillId="3" borderId="7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Protection="1"/>
    <xf numFmtId="2" fontId="2" fillId="4" borderId="7" xfId="0" applyNumberFormat="1" applyFont="1" applyFill="1" applyBorder="1" applyProtection="1"/>
    <xf numFmtId="0" fontId="2" fillId="0" borderId="0" xfId="0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0" fontId="12" fillId="0" borderId="7" xfId="0" applyFont="1" applyFill="1" applyBorder="1" applyProtection="1"/>
    <xf numFmtId="2" fontId="2" fillId="0" borderId="7" xfId="0" applyNumberFormat="1" applyFont="1" applyFill="1" applyBorder="1" applyProtection="1"/>
    <xf numFmtId="2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horizontal="left"/>
    </xf>
    <xf numFmtId="2" fontId="2" fillId="0" borderId="7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165" fontId="2" fillId="0" borderId="7" xfId="0" applyNumberFormat="1" applyFont="1" applyBorder="1" applyProtection="1"/>
    <xf numFmtId="0" fontId="12" fillId="6" borderId="9" xfId="0" applyFont="1" applyFill="1" applyBorder="1" applyProtection="1"/>
    <xf numFmtId="2" fontId="2" fillId="6" borderId="10" xfId="0" applyNumberFormat="1" applyFont="1" applyFill="1" applyBorder="1" applyProtection="1"/>
    <xf numFmtId="0" fontId="12" fillId="7" borderId="7" xfId="0" applyFont="1" applyFill="1" applyBorder="1" applyProtection="1"/>
    <xf numFmtId="0" fontId="12" fillId="6" borderId="11" xfId="0" applyFont="1" applyFill="1" applyBorder="1" applyProtection="1"/>
    <xf numFmtId="2" fontId="2" fillId="6" borderId="8" xfId="0" applyNumberFormat="1" applyFont="1" applyFill="1" applyBorder="1" applyProtection="1"/>
    <xf numFmtId="0" fontId="1" fillId="8" borderId="7" xfId="0" applyFont="1" applyFill="1" applyBorder="1" applyAlignment="1" applyProtection="1">
      <alignment horizontal="center"/>
    </xf>
    <xf numFmtId="2" fontId="0" fillId="0" borderId="0" xfId="0" applyNumberFormat="1"/>
    <xf numFmtId="0" fontId="0" fillId="0" borderId="0" xfId="0" applyProtection="1">
      <protection locked="0"/>
    </xf>
    <xf numFmtId="2" fontId="2" fillId="9" borderId="7" xfId="0" applyNumberFormat="1" applyFont="1" applyFill="1" applyBorder="1" applyProtection="1"/>
    <xf numFmtId="166" fontId="12" fillId="10" borderId="7" xfId="0" applyNumberFormat="1" applyFont="1" applyFill="1" applyBorder="1" applyProtection="1"/>
    <xf numFmtId="166" fontId="2" fillId="4" borderId="7" xfId="0" applyNumberFormat="1" applyFont="1" applyFill="1" applyBorder="1" applyProtection="1"/>
    <xf numFmtId="0" fontId="2" fillId="0" borderId="0" xfId="0" applyFont="1" applyBorder="1" applyProtection="1">
      <protection locked="0"/>
    </xf>
    <xf numFmtId="0" fontId="12" fillId="6" borderId="12" xfId="0" applyFont="1" applyFill="1" applyBorder="1" applyProtection="1"/>
    <xf numFmtId="2" fontId="2" fillId="6" borderId="13" xfId="0" applyNumberFormat="1" applyFont="1" applyFill="1" applyBorder="1" applyProtection="1"/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2" fillId="7" borderId="7" xfId="0" applyFont="1" applyFill="1" applyBorder="1" applyProtection="1"/>
    <xf numFmtId="166" fontId="12" fillId="0" borderId="7" xfId="0" applyNumberFormat="1" applyFont="1" applyBorder="1" applyProtection="1"/>
    <xf numFmtId="0" fontId="14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0" fontId="15" fillId="0" borderId="0" xfId="0" applyFont="1" applyProtection="1">
      <protection locked="0"/>
    </xf>
    <xf numFmtId="0" fontId="0" fillId="0" borderId="7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sz="1200"/>
            </a:pPr>
            <a:r>
              <a:rPr lang="en-IN" sz="1200"/>
              <a:t>Yield and K/Na</a:t>
            </a:r>
            <a:r>
              <a:rPr lang="en-IN" sz="1200" baseline="0"/>
              <a:t> Ratio in wheat genotypes</a:t>
            </a:r>
            <a:endParaRPr lang="en-IN" sz="120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Final!$C$1</c:f>
              <c:strCache>
                <c:ptCount val="1"/>
                <c:pt idx="0">
                  <c:v>Yield (Kg/plot)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errBars>
            <c:errBarType val="plus"/>
            <c:errValType val="cust"/>
            <c:plus>
              <c:numRef>
                <c:f>Final!$D$2:$D$23</c:f>
                <c:numCache>
                  <c:formatCode>General</c:formatCode>
                  <c:ptCount val="22"/>
                  <c:pt idx="0">
                    <c:v>0.33350000000000124</c:v>
                  </c:pt>
                  <c:pt idx="1">
                    <c:v>0.33000000000000029</c:v>
                  </c:pt>
                  <c:pt idx="2">
                    <c:v>0.28199999999999864</c:v>
                  </c:pt>
                  <c:pt idx="3">
                    <c:v>0.6024999999999997</c:v>
                  </c:pt>
                  <c:pt idx="4">
                    <c:v>0.98099999999999976</c:v>
                  </c:pt>
                  <c:pt idx="5">
                    <c:v>0.37600000000000139</c:v>
                  </c:pt>
                  <c:pt idx="6">
                    <c:v>9.9500000000005848E-2</c:v>
                  </c:pt>
                  <c:pt idx="7">
                    <c:v>0.15849999999999687</c:v>
                  </c:pt>
                  <c:pt idx="8">
                    <c:v>0.28399999999999892</c:v>
                  </c:pt>
                  <c:pt idx="9">
                    <c:v>0.22050000000000586</c:v>
                  </c:pt>
                  <c:pt idx="10">
                    <c:v>0.25650000000000234</c:v>
                  </c:pt>
                  <c:pt idx="11">
                    <c:v>0.14950000000000785</c:v>
                  </c:pt>
                  <c:pt idx="12">
                    <c:v>0.29799999999999938</c:v>
                  </c:pt>
                  <c:pt idx="13">
                    <c:v>0.91099999999999937</c:v>
                  </c:pt>
                  <c:pt idx="14">
                    <c:v>0.24949999999999992</c:v>
                  </c:pt>
                  <c:pt idx="15">
                    <c:v>0.44449999999999962</c:v>
                  </c:pt>
                  <c:pt idx="16">
                    <c:v>0.26949999999999918</c:v>
                  </c:pt>
                  <c:pt idx="17">
                    <c:v>0.72999999999999976</c:v>
                  </c:pt>
                  <c:pt idx="18">
                    <c:v>9.4499999999993672E-2</c:v>
                  </c:pt>
                  <c:pt idx="19">
                    <c:v>0.48950000000000188</c:v>
                  </c:pt>
                  <c:pt idx="20">
                    <c:v>0.89550000000000096</c:v>
                  </c:pt>
                  <c:pt idx="21">
                    <c:v>0.19749999999999973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Final!$B$2:$B$23</c:f>
              <c:strCache>
                <c:ptCount val="22"/>
                <c:pt idx="0">
                  <c:v>DBW 181</c:v>
                </c:pt>
                <c:pt idx="1">
                  <c:v>GW 322</c:v>
                </c:pt>
                <c:pt idx="2">
                  <c:v>GW 366</c:v>
                </c:pt>
                <c:pt idx="3">
                  <c:v>GW 496</c:v>
                </c:pt>
                <c:pt idx="4">
                  <c:v>HD 2009</c:v>
                </c:pt>
                <c:pt idx="5">
                  <c:v>HUWL 1412</c:v>
                </c:pt>
                <c:pt idx="6">
                  <c:v>HUWL 1413</c:v>
                </c:pt>
                <c:pt idx="7">
                  <c:v>HUWL 1427</c:v>
                </c:pt>
                <c:pt idx="8">
                  <c:v>KH-65</c:v>
                </c:pt>
                <c:pt idx="9">
                  <c:v>KRL 19</c:v>
                </c:pt>
                <c:pt idx="10">
                  <c:v>KRL 210</c:v>
                </c:pt>
                <c:pt idx="11">
                  <c:v>KRL 345</c:v>
                </c:pt>
                <c:pt idx="12">
                  <c:v>KRL 346</c:v>
                </c:pt>
                <c:pt idx="13">
                  <c:v>KRL 347</c:v>
                </c:pt>
                <c:pt idx="14">
                  <c:v>KRL 351</c:v>
                </c:pt>
                <c:pt idx="15">
                  <c:v>KRS 1416</c:v>
                </c:pt>
                <c:pt idx="16">
                  <c:v>LOK 1</c:v>
                </c:pt>
                <c:pt idx="17">
                  <c:v>LOK BOLD</c:v>
                </c:pt>
                <c:pt idx="18">
                  <c:v>NW 6096</c:v>
                </c:pt>
                <c:pt idx="19">
                  <c:v>RWP 2014-20</c:v>
                </c:pt>
                <c:pt idx="20">
                  <c:v>WH 1309</c:v>
                </c:pt>
                <c:pt idx="21">
                  <c:v>WH 1311</c:v>
                </c:pt>
              </c:strCache>
            </c:strRef>
          </c:cat>
          <c:val>
            <c:numRef>
              <c:f>Final!$C$2:$C$23</c:f>
              <c:numCache>
                <c:formatCode>0.00</c:formatCode>
                <c:ptCount val="22"/>
                <c:pt idx="0">
                  <c:v>3.6734999999999998</c:v>
                </c:pt>
                <c:pt idx="1">
                  <c:v>3.6689999999999996</c:v>
                </c:pt>
                <c:pt idx="2">
                  <c:v>3.9020000000000001</c:v>
                </c:pt>
                <c:pt idx="3">
                  <c:v>3.3724999999999996</c:v>
                </c:pt>
                <c:pt idx="4">
                  <c:v>2.6469999999999998</c:v>
                </c:pt>
                <c:pt idx="5">
                  <c:v>4.266</c:v>
                </c:pt>
                <c:pt idx="6">
                  <c:v>4.4645000000000001</c:v>
                </c:pt>
                <c:pt idx="7">
                  <c:v>4.3254999999999999</c:v>
                </c:pt>
                <c:pt idx="8">
                  <c:v>3.72</c:v>
                </c:pt>
                <c:pt idx="9">
                  <c:v>4.4344999999999999</c:v>
                </c:pt>
                <c:pt idx="10">
                  <c:v>4.4245000000000001</c:v>
                </c:pt>
                <c:pt idx="11">
                  <c:v>4.5305</c:v>
                </c:pt>
                <c:pt idx="12">
                  <c:v>3.8730000000000002</c:v>
                </c:pt>
                <c:pt idx="13">
                  <c:v>3.694</c:v>
                </c:pt>
                <c:pt idx="14">
                  <c:v>3.9764999999999997</c:v>
                </c:pt>
                <c:pt idx="15">
                  <c:v>3.6595</c:v>
                </c:pt>
                <c:pt idx="16">
                  <c:v>3.4565000000000001</c:v>
                </c:pt>
                <c:pt idx="17">
                  <c:v>3.2210000000000001</c:v>
                </c:pt>
                <c:pt idx="18">
                  <c:v>4.7904999999999998</c:v>
                </c:pt>
                <c:pt idx="19">
                  <c:v>4.7594999999999992</c:v>
                </c:pt>
                <c:pt idx="20">
                  <c:v>4.4864999999999995</c:v>
                </c:pt>
                <c:pt idx="21">
                  <c:v>4.1764999999999999</c:v>
                </c:pt>
              </c:numCache>
            </c:numRef>
          </c:val>
        </c:ser>
        <c:ser>
          <c:idx val="1"/>
          <c:order val="1"/>
          <c:tx>
            <c:strRef>
              <c:f>Final!$G$1</c:f>
              <c:strCache>
                <c:ptCount val="1"/>
                <c:pt idx="0">
                  <c:v>K/Na Ratio</c:v>
                </c:pt>
              </c:strCache>
            </c:strRef>
          </c:tx>
          <c:spPr>
            <a:solidFill>
              <a:srgbClr val="7030A0"/>
            </a:solidFill>
          </c:spPr>
          <c:errBars>
            <c:errBarType val="plus"/>
            <c:errValType val="cust"/>
            <c:plus>
              <c:numRef>
                <c:f>Final!$H$2:$H$23</c:f>
                <c:numCache>
                  <c:formatCode>General</c:formatCode>
                  <c:ptCount val="22"/>
                  <c:pt idx="0">
                    <c:v>3.0788149804365179E-2</c:v>
                  </c:pt>
                  <c:pt idx="1">
                    <c:v>2.030219780219885E-2</c:v>
                  </c:pt>
                  <c:pt idx="2">
                    <c:v>2.380959776362666E-2</c:v>
                  </c:pt>
                  <c:pt idx="3">
                    <c:v>2.4229607250755222E-2</c:v>
                  </c:pt>
                  <c:pt idx="4">
                    <c:v>1.7713895811083399E-2</c:v>
                  </c:pt>
                  <c:pt idx="5">
                    <c:v>1.2937438905180896E-2</c:v>
                  </c:pt>
                  <c:pt idx="6">
                    <c:v>2.1062866275971107E-2</c:v>
                  </c:pt>
                  <c:pt idx="7">
                    <c:v>3.5380245556164237E-2</c:v>
                  </c:pt>
                  <c:pt idx="8">
                    <c:v>1.4366812227074253E-2</c:v>
                  </c:pt>
                  <c:pt idx="9">
                    <c:v>2.3484122228880334E-2</c:v>
                  </c:pt>
                  <c:pt idx="10">
                    <c:v>2.8875818149650394E-2</c:v>
                  </c:pt>
                  <c:pt idx="11">
                    <c:v>4.0358280254775634E-2</c:v>
                  </c:pt>
                  <c:pt idx="12">
                    <c:v>1.0358265241986242E-2</c:v>
                  </c:pt>
                  <c:pt idx="13">
                    <c:v>2.8434048760156729E-2</c:v>
                  </c:pt>
                  <c:pt idx="14">
                    <c:v>7.484472049689439E-3</c:v>
                  </c:pt>
                  <c:pt idx="15">
                    <c:v>1.8946864528482456E-2</c:v>
                  </c:pt>
                  <c:pt idx="16">
                    <c:v>2.0318119806522969E-2</c:v>
                  </c:pt>
                  <c:pt idx="17">
                    <c:v>1.6355140186915862E-2</c:v>
                  </c:pt>
                  <c:pt idx="18">
                    <c:v>1.6954612005856462E-2</c:v>
                  </c:pt>
                  <c:pt idx="19">
                    <c:v>1.6869573249585698E-2</c:v>
                  </c:pt>
                  <c:pt idx="20">
                    <c:v>1.6943109744378293E-2</c:v>
                  </c:pt>
                  <c:pt idx="21">
                    <c:v>2.2333674513817958E-2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Final!$B$2:$B$23</c:f>
              <c:strCache>
                <c:ptCount val="22"/>
                <c:pt idx="0">
                  <c:v>DBW 181</c:v>
                </c:pt>
                <c:pt idx="1">
                  <c:v>GW 322</c:v>
                </c:pt>
                <c:pt idx="2">
                  <c:v>GW 366</c:v>
                </c:pt>
                <c:pt idx="3">
                  <c:v>GW 496</c:v>
                </c:pt>
                <c:pt idx="4">
                  <c:v>HD 2009</c:v>
                </c:pt>
                <c:pt idx="5">
                  <c:v>HUWL 1412</c:v>
                </c:pt>
                <c:pt idx="6">
                  <c:v>HUWL 1413</c:v>
                </c:pt>
                <c:pt idx="7">
                  <c:v>HUWL 1427</c:v>
                </c:pt>
                <c:pt idx="8">
                  <c:v>KH-65</c:v>
                </c:pt>
                <c:pt idx="9">
                  <c:v>KRL 19</c:v>
                </c:pt>
                <c:pt idx="10">
                  <c:v>KRL 210</c:v>
                </c:pt>
                <c:pt idx="11">
                  <c:v>KRL 345</c:v>
                </c:pt>
                <c:pt idx="12">
                  <c:v>KRL 346</c:v>
                </c:pt>
                <c:pt idx="13">
                  <c:v>KRL 347</c:v>
                </c:pt>
                <c:pt idx="14">
                  <c:v>KRL 351</c:v>
                </c:pt>
                <c:pt idx="15">
                  <c:v>KRS 1416</c:v>
                </c:pt>
                <c:pt idx="16">
                  <c:v>LOK 1</c:v>
                </c:pt>
                <c:pt idx="17">
                  <c:v>LOK BOLD</c:v>
                </c:pt>
                <c:pt idx="18">
                  <c:v>NW 6096</c:v>
                </c:pt>
                <c:pt idx="19">
                  <c:v>RWP 2014-20</c:v>
                </c:pt>
                <c:pt idx="20">
                  <c:v>WH 1309</c:v>
                </c:pt>
                <c:pt idx="21">
                  <c:v>WH 1311</c:v>
                </c:pt>
              </c:strCache>
            </c:strRef>
          </c:cat>
          <c:val>
            <c:numRef>
              <c:f>Final!$G$2:$G$23</c:f>
              <c:numCache>
                <c:formatCode>0.00</c:formatCode>
                <c:ptCount val="22"/>
                <c:pt idx="0">
                  <c:v>1.0907881498043599</c:v>
                </c:pt>
                <c:pt idx="1">
                  <c:v>0.5503021978021978</c:v>
                </c:pt>
                <c:pt idx="2">
                  <c:v>0.55619040223637217</c:v>
                </c:pt>
                <c:pt idx="3">
                  <c:v>0.41577039274924471</c:v>
                </c:pt>
                <c:pt idx="4">
                  <c:v>0.63228610418891662</c:v>
                </c:pt>
                <c:pt idx="5">
                  <c:v>0.72293743890518081</c:v>
                </c:pt>
                <c:pt idx="6">
                  <c:v>0.38893713372402772</c:v>
                </c:pt>
                <c:pt idx="7">
                  <c:v>1.0153802455561665</c:v>
                </c:pt>
                <c:pt idx="8">
                  <c:v>0.55436681222707429</c:v>
                </c:pt>
                <c:pt idx="9">
                  <c:v>0.71348412222887947</c:v>
                </c:pt>
                <c:pt idx="10">
                  <c:v>1.0388758181496551</c:v>
                </c:pt>
                <c:pt idx="11">
                  <c:v>0.93964171974522293</c:v>
                </c:pt>
                <c:pt idx="12">
                  <c:v>1.0496417347580138</c:v>
                </c:pt>
                <c:pt idx="13">
                  <c:v>0.56156595123984165</c:v>
                </c:pt>
                <c:pt idx="14">
                  <c:v>0.80251552795031067</c:v>
                </c:pt>
                <c:pt idx="15">
                  <c:v>0.67105313547151746</c:v>
                </c:pt>
                <c:pt idx="16">
                  <c:v>0.47031811980652366</c:v>
                </c:pt>
                <c:pt idx="17">
                  <c:v>0.69635514018691591</c:v>
                </c:pt>
                <c:pt idx="18">
                  <c:v>0.99695461200585644</c:v>
                </c:pt>
                <c:pt idx="19">
                  <c:v>0.49313042675041563</c:v>
                </c:pt>
                <c:pt idx="20">
                  <c:v>0.75305689025562172</c:v>
                </c:pt>
                <c:pt idx="21">
                  <c:v>1.702333674513818</c:v>
                </c:pt>
              </c:numCache>
            </c:numRef>
          </c:val>
        </c:ser>
        <c:gapWidth val="60"/>
        <c:overlap val="22"/>
        <c:axId val="124821504"/>
        <c:axId val="124823040"/>
      </c:barChart>
      <c:catAx>
        <c:axId val="124821504"/>
        <c:scaling>
          <c:orientation val="minMax"/>
        </c:scaling>
        <c:axPos val="b"/>
        <c:title>
          <c:layout/>
        </c:title>
        <c:tickLblPos val="nextTo"/>
        <c:txPr>
          <a:bodyPr rot="2700000" vert="horz"/>
          <a:lstStyle/>
          <a:p>
            <a:pPr>
              <a:defRPr b="1">
                <a:solidFill>
                  <a:srgbClr val="C00000"/>
                </a:solidFill>
              </a:defRPr>
            </a:pPr>
            <a:endParaRPr lang="en-US"/>
          </a:p>
        </c:txPr>
        <c:crossAx val="124823040"/>
        <c:crosses val="autoZero"/>
        <c:auto val="1"/>
        <c:lblAlgn val="ctr"/>
        <c:lblOffset val="100"/>
      </c:catAx>
      <c:valAx>
        <c:axId val="124823040"/>
        <c:scaling>
          <c:orientation val="minMax"/>
        </c:scaling>
        <c:axPos val="l"/>
        <c:numFmt formatCode="0.00" sourceLinked="1"/>
        <c:tickLblPos val="nextTo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en-US"/>
          </a:p>
        </c:txPr>
        <c:crossAx val="12482150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t"/>
      <c:layout>
        <c:manualLayout>
          <c:xMode val="edge"/>
          <c:yMode val="edge"/>
          <c:x val="0.29762980265774475"/>
          <c:y val="0.1111111111111111"/>
          <c:w val="0.41475040627247817"/>
          <c:h val="7.9087561971420237E-2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371476</xdr:colOff>
      <xdr:row>3</xdr:row>
      <xdr:rowOff>76200</xdr:rowOff>
    </xdr:from>
    <xdr:to>
      <xdr:col>21</xdr:col>
      <xdr:colOff>9525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I2" sqref="I2:J23"/>
    </sheetView>
  </sheetViews>
  <sheetFormatPr defaultRowHeight="15"/>
  <cols>
    <col min="1" max="3" width="9.140625" style="1"/>
    <col min="4" max="4" width="12.28515625" style="1" bestFit="1" customWidth="1"/>
    <col min="5" max="7" width="9.140625" style="1"/>
    <col min="8" max="10" width="10.5703125" style="1" bestFit="1" customWidth="1"/>
    <col min="11" max="16384" width="9.140625" style="1"/>
  </cols>
  <sheetData>
    <row r="1" spans="1:10">
      <c r="A1" s="1" t="s">
        <v>0</v>
      </c>
      <c r="B1" s="1" t="s">
        <v>1</v>
      </c>
      <c r="C1" s="1" t="s">
        <v>3</v>
      </c>
      <c r="D1" s="2" t="s">
        <v>4</v>
      </c>
      <c r="E1" s="1" t="s">
        <v>2</v>
      </c>
      <c r="F1" s="2" t="s">
        <v>97</v>
      </c>
      <c r="G1" s="2" t="s">
        <v>98</v>
      </c>
      <c r="H1" s="2" t="s">
        <v>99</v>
      </c>
      <c r="I1" s="2" t="s">
        <v>103</v>
      </c>
      <c r="J1" s="2" t="s">
        <v>104</v>
      </c>
    </row>
    <row r="2" spans="1:10">
      <c r="A2" s="1">
        <v>1</v>
      </c>
      <c r="B2" s="1">
        <v>1</v>
      </c>
      <c r="C2" s="1">
        <v>1</v>
      </c>
      <c r="D2" s="1" t="s">
        <v>5</v>
      </c>
      <c r="E2" s="1">
        <v>3.34</v>
      </c>
      <c r="F2" s="22">
        <v>35.78</v>
      </c>
      <c r="G2" s="23">
        <v>40.130000000000003</v>
      </c>
      <c r="H2" s="68">
        <v>1.12157629960872</v>
      </c>
      <c r="I2" s="68">
        <v>1.5556521739130436</v>
      </c>
      <c r="J2" s="68">
        <v>1.028974358974359</v>
      </c>
    </row>
    <row r="3" spans="1:10">
      <c r="A3" s="1">
        <v>1</v>
      </c>
      <c r="B3" s="1">
        <v>2</v>
      </c>
      <c r="C3" s="1">
        <v>2</v>
      </c>
      <c r="D3" s="1" t="s">
        <v>6</v>
      </c>
      <c r="E3" s="1">
        <v>3.9989999999999997</v>
      </c>
      <c r="F3" s="22">
        <v>36.4</v>
      </c>
      <c r="G3" s="23">
        <v>20.77</v>
      </c>
      <c r="H3" s="68">
        <v>0.57060439560439558</v>
      </c>
      <c r="I3" s="68">
        <v>1.5826086956521739</v>
      </c>
      <c r="J3" s="68">
        <v>0.53256410256410258</v>
      </c>
    </row>
    <row r="4" spans="1:10">
      <c r="A4" s="1">
        <v>1</v>
      </c>
      <c r="B4" s="1">
        <v>3</v>
      </c>
      <c r="C4" s="1">
        <v>3</v>
      </c>
      <c r="D4" s="2" t="s">
        <v>7</v>
      </c>
      <c r="E4" s="1">
        <v>4.1840000000000002</v>
      </c>
      <c r="F4" s="22">
        <v>64.39</v>
      </c>
      <c r="G4" s="23">
        <v>34.28</v>
      </c>
      <c r="H4" s="68">
        <v>0.53238080447274427</v>
      </c>
      <c r="I4" s="68">
        <v>2.7995652173913044</v>
      </c>
      <c r="J4" s="68">
        <v>0.87897435897435905</v>
      </c>
    </row>
    <row r="5" spans="1:10">
      <c r="A5" s="1">
        <v>1</v>
      </c>
      <c r="B5" s="1">
        <v>4</v>
      </c>
      <c r="C5" s="1">
        <v>4</v>
      </c>
      <c r="D5" s="2" t="s">
        <v>8</v>
      </c>
      <c r="E5" s="1">
        <v>3.9749999999999996</v>
      </c>
      <c r="F5" s="22">
        <v>66.2</v>
      </c>
      <c r="G5" s="23">
        <v>25.92</v>
      </c>
      <c r="H5" s="68">
        <v>0.39154078549848942</v>
      </c>
      <c r="I5" s="68">
        <v>2.8782608695652177</v>
      </c>
      <c r="J5" s="68">
        <v>0.66461538461538461</v>
      </c>
    </row>
    <row r="6" spans="1:10">
      <c r="A6" s="1">
        <v>1</v>
      </c>
      <c r="B6" s="1">
        <v>5</v>
      </c>
      <c r="C6" s="1">
        <v>5</v>
      </c>
      <c r="D6" s="2" t="s">
        <v>9</v>
      </c>
      <c r="E6" s="1">
        <v>3.6279999999999997</v>
      </c>
      <c r="F6" s="22">
        <v>84.27</v>
      </c>
      <c r="G6" s="23">
        <v>51.79</v>
      </c>
      <c r="H6" s="68">
        <v>0.61457220837783322</v>
      </c>
      <c r="I6" s="68">
        <v>3.6639130434782605</v>
      </c>
      <c r="J6" s="68">
        <v>1.3279487179487179</v>
      </c>
    </row>
    <row r="7" spans="1:10">
      <c r="A7" s="1">
        <v>1</v>
      </c>
      <c r="B7" s="1">
        <v>6</v>
      </c>
      <c r="C7" s="1">
        <v>6</v>
      </c>
      <c r="D7" s="2" t="s">
        <v>10</v>
      </c>
      <c r="E7" s="1">
        <v>3.8899999999999997</v>
      </c>
      <c r="F7" s="22">
        <v>51.15</v>
      </c>
      <c r="G7" s="23">
        <v>37.64</v>
      </c>
      <c r="H7" s="68">
        <v>0.73587487781036176</v>
      </c>
      <c r="I7" s="68">
        <v>2.223913043478261</v>
      </c>
      <c r="J7" s="68">
        <v>0.96512820512820519</v>
      </c>
    </row>
    <row r="8" spans="1:10">
      <c r="A8" s="1">
        <v>1</v>
      </c>
      <c r="B8" s="1">
        <v>7</v>
      </c>
      <c r="C8" s="1">
        <v>7</v>
      </c>
      <c r="D8" s="2" t="s">
        <v>11</v>
      </c>
      <c r="E8" s="1">
        <v>4.5640000000000001</v>
      </c>
      <c r="F8" s="22">
        <v>75.08</v>
      </c>
      <c r="G8" s="23">
        <v>27.62</v>
      </c>
      <c r="H8" s="68">
        <v>0.3678742674480554</v>
      </c>
      <c r="I8" s="68">
        <v>3.2643478260869565</v>
      </c>
      <c r="J8" s="68">
        <v>0.70820512820512826</v>
      </c>
    </row>
    <row r="9" spans="1:10">
      <c r="A9" s="1">
        <v>1</v>
      </c>
      <c r="B9" s="1">
        <v>8</v>
      </c>
      <c r="C9" s="1">
        <v>8</v>
      </c>
      <c r="D9" s="2" t="s">
        <v>12</v>
      </c>
      <c r="E9" s="1">
        <v>4.1669999999999998</v>
      </c>
      <c r="F9" s="22">
        <v>54.57</v>
      </c>
      <c r="G9" s="23">
        <v>57.34</v>
      </c>
      <c r="H9" s="68">
        <v>1.0507604911123329</v>
      </c>
      <c r="I9" s="68">
        <v>2.3726086956521741</v>
      </c>
      <c r="J9" s="68">
        <v>1.4702564102564104</v>
      </c>
    </row>
    <row r="10" spans="1:10">
      <c r="A10" s="1">
        <v>1</v>
      </c>
      <c r="B10" s="1">
        <v>9</v>
      </c>
      <c r="C10" s="1">
        <v>9</v>
      </c>
      <c r="D10" s="2" t="s">
        <v>13</v>
      </c>
      <c r="E10" s="1">
        <v>4.0040000000000004</v>
      </c>
      <c r="F10" s="22">
        <v>57.25</v>
      </c>
      <c r="G10" s="23">
        <v>32.56</v>
      </c>
      <c r="H10" s="68">
        <v>0.56873362445414855</v>
      </c>
      <c r="I10" s="68">
        <v>2.4891304347826089</v>
      </c>
      <c r="J10" s="68">
        <v>0.83487179487179497</v>
      </c>
    </row>
    <row r="11" spans="1:10">
      <c r="A11" s="1">
        <v>1</v>
      </c>
      <c r="B11" s="1">
        <v>10</v>
      </c>
      <c r="C11" s="1">
        <v>10</v>
      </c>
      <c r="D11" s="2" t="s">
        <v>14</v>
      </c>
      <c r="E11" s="1">
        <v>4.6550000000000002</v>
      </c>
      <c r="F11" s="22">
        <v>33.380000000000003</v>
      </c>
      <c r="G11" s="23">
        <v>24.6</v>
      </c>
      <c r="H11" s="68">
        <v>0.7369682444577591</v>
      </c>
      <c r="I11" s="68">
        <v>1.451304347826087</v>
      </c>
      <c r="J11" s="68">
        <v>0.63076923076923086</v>
      </c>
    </row>
    <row r="12" spans="1:10">
      <c r="A12" s="1">
        <v>1</v>
      </c>
      <c r="B12" s="1">
        <v>11</v>
      </c>
      <c r="C12" s="1">
        <v>11</v>
      </c>
      <c r="D12" s="2" t="s">
        <v>15</v>
      </c>
      <c r="E12" s="1">
        <v>4.1680000000000001</v>
      </c>
      <c r="F12" s="22">
        <v>56.53</v>
      </c>
      <c r="G12" s="23">
        <v>60.36</v>
      </c>
      <c r="H12" s="68">
        <v>1.06775163629931</v>
      </c>
      <c r="I12" s="68">
        <v>2.4578260869565218</v>
      </c>
      <c r="J12" s="68">
        <v>1.5476923076923077</v>
      </c>
    </row>
    <row r="13" spans="1:10">
      <c r="A13" s="1">
        <v>1</v>
      </c>
      <c r="B13" s="1">
        <v>12</v>
      </c>
      <c r="C13" s="1">
        <v>12</v>
      </c>
      <c r="D13" s="2" t="s">
        <v>16</v>
      </c>
      <c r="E13" s="1">
        <v>4.3810000000000002</v>
      </c>
      <c r="F13" s="22">
        <v>75.36</v>
      </c>
      <c r="G13" s="23">
        <v>67.77</v>
      </c>
      <c r="H13" s="68">
        <v>0.89928343949044587</v>
      </c>
      <c r="I13" s="68">
        <v>3.2765217391304349</v>
      </c>
      <c r="J13" s="68">
        <v>1.7376923076923076</v>
      </c>
    </row>
    <row r="14" spans="1:10">
      <c r="A14" s="1">
        <v>1</v>
      </c>
      <c r="B14" s="1">
        <v>13</v>
      </c>
      <c r="C14" s="1">
        <v>13</v>
      </c>
      <c r="D14" s="2" t="s">
        <v>17</v>
      </c>
      <c r="E14" s="1">
        <v>4.1710000000000003</v>
      </c>
      <c r="F14" s="22">
        <v>63.64</v>
      </c>
      <c r="G14" s="23">
        <v>66.14</v>
      </c>
      <c r="H14" s="68">
        <v>1.0392834695160276</v>
      </c>
      <c r="I14" s="68">
        <v>2.7669565217391305</v>
      </c>
      <c r="J14" s="68">
        <v>1.6958974358974359</v>
      </c>
    </row>
    <row r="15" spans="1:10">
      <c r="A15" s="1">
        <v>1</v>
      </c>
      <c r="B15" s="1">
        <v>14</v>
      </c>
      <c r="C15" s="1">
        <v>14</v>
      </c>
      <c r="D15" s="2" t="s">
        <v>18</v>
      </c>
      <c r="E15" s="1">
        <v>4.6049999999999995</v>
      </c>
      <c r="F15" s="22">
        <v>95.98</v>
      </c>
      <c r="G15" s="23">
        <v>51.17</v>
      </c>
      <c r="H15" s="68">
        <v>0.53313190247968323</v>
      </c>
      <c r="I15" s="68">
        <v>4.1730434782608699</v>
      </c>
      <c r="J15" s="68">
        <v>1.3120512820512822</v>
      </c>
    </row>
    <row r="16" spans="1:10">
      <c r="A16" s="1">
        <v>1</v>
      </c>
      <c r="B16" s="1">
        <v>15</v>
      </c>
      <c r="C16" s="1">
        <v>15</v>
      </c>
      <c r="D16" s="2" t="s">
        <v>19</v>
      </c>
      <c r="E16" s="1">
        <v>4.226</v>
      </c>
      <c r="F16" s="22">
        <v>62.79</v>
      </c>
      <c r="G16" s="23">
        <v>49.92</v>
      </c>
      <c r="H16" s="68">
        <v>0.79503105590062118</v>
      </c>
      <c r="I16" s="68">
        <v>2.73</v>
      </c>
      <c r="J16" s="68">
        <v>1.28</v>
      </c>
    </row>
    <row r="17" spans="1:10">
      <c r="A17" s="1">
        <v>1</v>
      </c>
      <c r="B17" s="1">
        <v>16</v>
      </c>
      <c r="C17" s="1">
        <v>16</v>
      </c>
      <c r="D17" s="2" t="s">
        <v>20</v>
      </c>
      <c r="E17" s="1">
        <v>4.1040000000000001</v>
      </c>
      <c r="F17" s="22">
        <v>83.56</v>
      </c>
      <c r="G17" s="23">
        <v>54.49</v>
      </c>
      <c r="H17" s="68">
        <v>0.65210627094303497</v>
      </c>
      <c r="I17" s="68">
        <v>3.6330434782608698</v>
      </c>
      <c r="J17" s="68">
        <v>1.3971794871794871</v>
      </c>
    </row>
    <row r="18" spans="1:10">
      <c r="A18" s="1">
        <v>1</v>
      </c>
      <c r="B18" s="1">
        <v>17</v>
      </c>
      <c r="C18" s="1">
        <v>17</v>
      </c>
      <c r="D18" s="2" t="s">
        <v>21</v>
      </c>
      <c r="E18" s="1">
        <v>3.1869999999999998</v>
      </c>
      <c r="F18" s="22">
        <v>80.63</v>
      </c>
      <c r="G18" s="23">
        <v>39.56</v>
      </c>
      <c r="H18" s="68">
        <v>0.49063623961304731</v>
      </c>
      <c r="I18" s="68">
        <v>3.5056521739130431</v>
      </c>
      <c r="J18" s="68">
        <v>1.0143589743589745</v>
      </c>
    </row>
    <row r="19" spans="1:10">
      <c r="A19" s="1">
        <v>1</v>
      </c>
      <c r="B19" s="1">
        <v>18</v>
      </c>
      <c r="C19" s="1">
        <v>18</v>
      </c>
      <c r="D19" s="2" t="s">
        <v>22</v>
      </c>
      <c r="E19" s="1">
        <v>3.9509999999999996</v>
      </c>
      <c r="F19" s="22">
        <v>53.5</v>
      </c>
      <c r="G19" s="23">
        <v>38.130000000000003</v>
      </c>
      <c r="H19" s="68">
        <v>0.71271028037383177</v>
      </c>
      <c r="I19" s="68">
        <v>2.3260869565217392</v>
      </c>
      <c r="J19" s="68">
        <v>0.97769230769230775</v>
      </c>
    </row>
    <row r="20" spans="1:10">
      <c r="A20" s="1">
        <v>1</v>
      </c>
      <c r="B20" s="1">
        <v>19</v>
      </c>
      <c r="C20" s="1">
        <v>19</v>
      </c>
      <c r="D20" s="2" t="s">
        <v>23</v>
      </c>
      <c r="E20" s="1">
        <v>4.8849999999999998</v>
      </c>
      <c r="F20" s="22">
        <v>54.64</v>
      </c>
      <c r="G20" s="23">
        <v>55.4</v>
      </c>
      <c r="H20" s="68">
        <v>1.0139092240117129</v>
      </c>
      <c r="I20" s="68">
        <v>2.3756521739130436</v>
      </c>
      <c r="J20" s="68">
        <v>1.4205128205128206</v>
      </c>
    </row>
    <row r="21" spans="1:10">
      <c r="A21" s="1">
        <v>1</v>
      </c>
      <c r="B21" s="1">
        <v>20</v>
      </c>
      <c r="C21" s="1">
        <v>20</v>
      </c>
      <c r="D21" s="2" t="s">
        <v>24</v>
      </c>
      <c r="E21" s="1">
        <v>5.2489999999999997</v>
      </c>
      <c r="F21" s="22">
        <v>54.13</v>
      </c>
      <c r="G21" s="23">
        <v>25.78</v>
      </c>
      <c r="H21" s="68">
        <v>0.4762608535008313</v>
      </c>
      <c r="I21" s="68">
        <v>2.3534782608695655</v>
      </c>
      <c r="J21" s="68">
        <v>0.6610256410256411</v>
      </c>
    </row>
    <row r="22" spans="1:10">
      <c r="A22" s="1">
        <v>1</v>
      </c>
      <c r="B22" s="1">
        <v>21</v>
      </c>
      <c r="C22" s="1">
        <v>21</v>
      </c>
      <c r="D22" s="2" t="s">
        <v>25</v>
      </c>
      <c r="E22" s="1">
        <v>5.3819999999999997</v>
      </c>
      <c r="F22" s="22">
        <v>52.03</v>
      </c>
      <c r="G22" s="23">
        <v>38.299999999999997</v>
      </c>
      <c r="H22" s="68">
        <v>0.73611378051124343</v>
      </c>
      <c r="I22" s="68">
        <v>2.2621739130434784</v>
      </c>
      <c r="J22" s="68">
        <v>0.982051282051282</v>
      </c>
    </row>
    <row r="23" spans="1:10">
      <c r="A23" s="1">
        <v>1</v>
      </c>
      <c r="B23" s="1">
        <v>22</v>
      </c>
      <c r="C23" s="1">
        <v>22</v>
      </c>
      <c r="D23" s="2" t="s">
        <v>26</v>
      </c>
      <c r="E23" s="1">
        <v>4.3739999999999997</v>
      </c>
      <c r="F23" s="22">
        <v>19.54</v>
      </c>
      <c r="G23" s="23">
        <v>33.700000000000003</v>
      </c>
      <c r="H23" s="68">
        <v>1.7246673490276359</v>
      </c>
      <c r="I23" s="68">
        <v>0.84956521739130431</v>
      </c>
      <c r="J23" s="68">
        <v>0.86410256410256414</v>
      </c>
    </row>
    <row r="24" spans="1:10">
      <c r="A24" s="1">
        <v>2</v>
      </c>
      <c r="B24" s="1">
        <v>29</v>
      </c>
      <c r="C24" s="2">
        <v>1</v>
      </c>
      <c r="D24" s="1" t="s">
        <v>5</v>
      </c>
      <c r="E24" s="1">
        <v>4.0069999999999997</v>
      </c>
      <c r="H24" s="1">
        <v>1.06</v>
      </c>
    </row>
    <row r="25" spans="1:10">
      <c r="A25" s="1">
        <v>2</v>
      </c>
      <c r="B25" s="1">
        <v>43</v>
      </c>
      <c r="C25" s="2">
        <v>2</v>
      </c>
      <c r="D25" s="1" t="s">
        <v>6</v>
      </c>
      <c r="E25" s="1">
        <v>3.339</v>
      </c>
      <c r="H25" s="1">
        <v>0.53</v>
      </c>
    </row>
    <row r="26" spans="1:10">
      <c r="A26" s="1">
        <v>2</v>
      </c>
      <c r="B26" s="1">
        <v>25</v>
      </c>
      <c r="C26" s="2">
        <v>3</v>
      </c>
      <c r="D26" s="2" t="s">
        <v>7</v>
      </c>
      <c r="E26" s="1">
        <v>3.62</v>
      </c>
      <c r="H26" s="1">
        <v>0.57999999999999996</v>
      </c>
    </row>
    <row r="27" spans="1:10">
      <c r="A27" s="1">
        <v>2</v>
      </c>
      <c r="B27" s="1">
        <v>34</v>
      </c>
      <c r="C27" s="2">
        <v>4</v>
      </c>
      <c r="D27" s="2" t="s">
        <v>8</v>
      </c>
      <c r="E27" s="1">
        <v>2.77</v>
      </c>
      <c r="H27" s="2">
        <v>0.44</v>
      </c>
    </row>
    <row r="28" spans="1:10">
      <c r="A28" s="1">
        <v>2</v>
      </c>
      <c r="B28" s="1">
        <v>36</v>
      </c>
      <c r="C28" s="2">
        <v>5</v>
      </c>
      <c r="D28" s="2" t="s">
        <v>9</v>
      </c>
      <c r="E28" s="1">
        <v>1.6659999999999999</v>
      </c>
      <c r="H28" s="2">
        <v>0.65</v>
      </c>
    </row>
    <row r="29" spans="1:10">
      <c r="A29" s="1">
        <v>2</v>
      </c>
      <c r="B29" s="1">
        <v>44</v>
      </c>
      <c r="C29" s="2">
        <v>6</v>
      </c>
      <c r="D29" s="2" t="s">
        <v>10</v>
      </c>
      <c r="E29" s="1">
        <v>4.6420000000000003</v>
      </c>
      <c r="H29" s="2">
        <v>0.71</v>
      </c>
    </row>
    <row r="30" spans="1:10">
      <c r="A30" s="1">
        <v>2</v>
      </c>
      <c r="B30" s="1">
        <v>33</v>
      </c>
      <c r="C30" s="2">
        <v>7</v>
      </c>
      <c r="D30" s="2" t="s">
        <v>11</v>
      </c>
      <c r="E30" s="1">
        <v>4.3650000000000002</v>
      </c>
      <c r="H30" s="2">
        <v>0.41</v>
      </c>
    </row>
    <row r="31" spans="1:10">
      <c r="A31" s="1">
        <v>2</v>
      </c>
      <c r="B31" s="1">
        <v>32</v>
      </c>
      <c r="C31" s="2">
        <v>8</v>
      </c>
      <c r="D31" s="2" t="s">
        <v>12</v>
      </c>
      <c r="E31" s="1">
        <v>4.484</v>
      </c>
      <c r="H31" s="2">
        <v>0.98</v>
      </c>
    </row>
    <row r="32" spans="1:10">
      <c r="A32" s="1">
        <v>2</v>
      </c>
      <c r="B32" s="1">
        <v>40</v>
      </c>
      <c r="C32" s="2">
        <v>9</v>
      </c>
      <c r="D32" s="2" t="s">
        <v>13</v>
      </c>
      <c r="E32" s="1">
        <v>3.4359999999999999</v>
      </c>
      <c r="H32" s="2">
        <v>0.54</v>
      </c>
    </row>
    <row r="33" spans="1:8">
      <c r="A33" s="1">
        <v>2</v>
      </c>
      <c r="B33" s="1">
        <v>42</v>
      </c>
      <c r="C33" s="2">
        <v>10</v>
      </c>
      <c r="D33" s="2" t="s">
        <v>14</v>
      </c>
      <c r="E33" s="1">
        <v>4.2140000000000004</v>
      </c>
      <c r="H33" s="2">
        <v>0.69</v>
      </c>
    </row>
    <row r="34" spans="1:8">
      <c r="A34" s="1">
        <v>2</v>
      </c>
      <c r="B34" s="1">
        <v>28</v>
      </c>
      <c r="C34" s="2">
        <v>11</v>
      </c>
      <c r="D34" s="2" t="s">
        <v>15</v>
      </c>
      <c r="E34" s="1">
        <v>4.681</v>
      </c>
      <c r="H34" s="2">
        <v>1.01</v>
      </c>
    </row>
    <row r="35" spans="1:8">
      <c r="A35" s="1">
        <v>2</v>
      </c>
      <c r="B35" s="1">
        <v>31</v>
      </c>
      <c r="C35" s="2">
        <v>12</v>
      </c>
      <c r="D35" s="2" t="s">
        <v>16</v>
      </c>
      <c r="E35" s="1">
        <v>4.68</v>
      </c>
      <c r="H35" s="2">
        <v>0.98</v>
      </c>
    </row>
    <row r="36" spans="1:8">
      <c r="A36" s="1">
        <v>2</v>
      </c>
      <c r="B36" s="1">
        <v>41</v>
      </c>
      <c r="C36" s="2">
        <v>13</v>
      </c>
      <c r="D36" s="2" t="s">
        <v>17</v>
      </c>
      <c r="E36" s="1">
        <v>3.5750000000000002</v>
      </c>
      <c r="H36" s="2">
        <v>1.06</v>
      </c>
    </row>
    <row r="37" spans="1:8">
      <c r="A37" s="1">
        <v>2</v>
      </c>
      <c r="B37" s="1">
        <v>35</v>
      </c>
      <c r="C37" s="2">
        <v>14</v>
      </c>
      <c r="D37" s="2" t="s">
        <v>18</v>
      </c>
      <c r="E37" s="1">
        <v>2.7829999999999999</v>
      </c>
      <c r="H37" s="2">
        <v>0.59</v>
      </c>
    </row>
    <row r="38" spans="1:8">
      <c r="A38" s="1">
        <v>2</v>
      </c>
      <c r="B38" s="1">
        <v>23</v>
      </c>
      <c r="C38" s="2">
        <v>15</v>
      </c>
      <c r="D38" s="2" t="s">
        <v>19</v>
      </c>
      <c r="E38" s="1">
        <v>3.7269999999999999</v>
      </c>
      <c r="H38" s="2">
        <v>0.81</v>
      </c>
    </row>
    <row r="39" spans="1:8">
      <c r="A39" s="1">
        <v>2</v>
      </c>
      <c r="B39" s="1">
        <v>24</v>
      </c>
      <c r="C39" s="2">
        <v>16</v>
      </c>
      <c r="D39" s="2" t="s">
        <v>20</v>
      </c>
      <c r="E39" s="1">
        <v>3.2149999999999999</v>
      </c>
      <c r="H39" s="2">
        <v>0.69</v>
      </c>
    </row>
    <row r="40" spans="1:8">
      <c r="A40" s="1">
        <v>2</v>
      </c>
      <c r="B40" s="1">
        <v>26</v>
      </c>
      <c r="C40" s="2">
        <v>17</v>
      </c>
      <c r="D40" s="2" t="s">
        <v>21</v>
      </c>
      <c r="E40" s="1">
        <v>3.726</v>
      </c>
      <c r="H40" s="2">
        <v>0.45</v>
      </c>
    </row>
    <row r="41" spans="1:8">
      <c r="A41" s="1">
        <v>2</v>
      </c>
      <c r="B41" s="1">
        <v>38</v>
      </c>
      <c r="C41" s="2">
        <v>18</v>
      </c>
      <c r="D41" s="2" t="s">
        <v>22</v>
      </c>
      <c r="E41" s="1">
        <v>2.4910000000000001</v>
      </c>
      <c r="H41" s="2">
        <v>0.68</v>
      </c>
    </row>
    <row r="42" spans="1:8">
      <c r="A42" s="1">
        <v>2</v>
      </c>
      <c r="B42" s="1">
        <v>27</v>
      </c>
      <c r="C42" s="2">
        <v>19</v>
      </c>
      <c r="D42" s="2" t="s">
        <v>23</v>
      </c>
      <c r="E42" s="1">
        <v>4.6959999999999997</v>
      </c>
      <c r="H42" s="2">
        <v>0.98</v>
      </c>
    </row>
    <row r="43" spans="1:8">
      <c r="A43" s="1">
        <v>2</v>
      </c>
      <c r="B43" s="1">
        <v>39</v>
      </c>
      <c r="C43" s="2">
        <v>20</v>
      </c>
      <c r="D43" s="2" t="s">
        <v>24</v>
      </c>
      <c r="E43" s="1">
        <v>4.2699999999999996</v>
      </c>
      <c r="H43" s="2">
        <v>0.51</v>
      </c>
    </row>
    <row r="44" spans="1:8">
      <c r="A44" s="1">
        <v>2</v>
      </c>
      <c r="B44" s="1">
        <v>37</v>
      </c>
      <c r="C44" s="2">
        <v>21</v>
      </c>
      <c r="D44" s="2" t="s">
        <v>25</v>
      </c>
      <c r="E44" s="1">
        <v>3.5910000000000002</v>
      </c>
      <c r="H44" s="2">
        <v>0.77</v>
      </c>
    </row>
    <row r="45" spans="1:8">
      <c r="A45" s="1">
        <v>2</v>
      </c>
      <c r="B45" s="1">
        <v>30</v>
      </c>
      <c r="C45" s="2">
        <v>22</v>
      </c>
      <c r="D45" s="2" t="s">
        <v>26</v>
      </c>
      <c r="E45" s="1">
        <v>3.9790000000000001</v>
      </c>
      <c r="H45" s="2">
        <v>1.68</v>
      </c>
    </row>
  </sheetData>
  <sortState ref="A2:E45">
    <sortCondition ref="A2:A45"/>
    <sortCondition ref="C2:C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20" workbookViewId="0">
      <selection activeCell="G29" sqref="G29"/>
    </sheetView>
  </sheetViews>
  <sheetFormatPr defaultRowHeight="15"/>
  <sheetData>
    <row r="1" spans="1:6" ht="18">
      <c r="A1" s="3" t="s">
        <v>31</v>
      </c>
    </row>
    <row r="4" spans="1:6" ht="75">
      <c r="A4" s="4" t="s">
        <v>32</v>
      </c>
      <c r="B4" s="4" t="s">
        <v>30</v>
      </c>
      <c r="C4" s="4" t="s">
        <v>33</v>
      </c>
      <c r="D4" s="4" t="s">
        <v>34</v>
      </c>
      <c r="E4" s="4" t="s">
        <v>35</v>
      </c>
      <c r="F4" s="4" t="s">
        <v>36</v>
      </c>
    </row>
    <row r="5" spans="1:6" ht="30">
      <c r="A5" s="5" t="s">
        <v>27</v>
      </c>
      <c r="B5" s="6">
        <v>1</v>
      </c>
      <c r="C5" s="6">
        <v>2.8170000000000002</v>
      </c>
      <c r="D5" s="6"/>
      <c r="F5" s="7"/>
    </row>
    <row r="6" spans="1:6" ht="30">
      <c r="A6" s="5" t="s">
        <v>28</v>
      </c>
      <c r="B6" s="6">
        <v>21</v>
      </c>
      <c r="C6" s="6">
        <v>12.319000000000001</v>
      </c>
      <c r="D6" s="6">
        <v>0.58699999999999997</v>
      </c>
      <c r="E6" s="6">
        <v>1.768</v>
      </c>
      <c r="F6" s="6">
        <v>9.9989999999999996E-2</v>
      </c>
    </row>
    <row r="7" spans="1:6">
      <c r="A7" s="5" t="s">
        <v>37</v>
      </c>
      <c r="B7" s="6">
        <v>21</v>
      </c>
      <c r="C7" s="6">
        <v>6.968</v>
      </c>
      <c r="D7" s="6">
        <v>0.33200000000000002</v>
      </c>
      <c r="E7" s="6"/>
      <c r="F7" s="6"/>
    </row>
    <row r="8" spans="1:6">
      <c r="A8" s="5" t="s">
        <v>38</v>
      </c>
      <c r="B8" s="6">
        <v>43</v>
      </c>
      <c r="C8" s="6">
        <v>22.103000000000002</v>
      </c>
      <c r="D8" s="6"/>
      <c r="E8" s="8"/>
      <c r="F8" s="9"/>
    </row>
    <row r="10" spans="1:6" ht="18">
      <c r="A10" s="3" t="s">
        <v>39</v>
      </c>
    </row>
    <row r="13" spans="1:6" ht="30">
      <c r="A13" s="11" t="s">
        <v>28</v>
      </c>
      <c r="B13" s="24" t="s">
        <v>40</v>
      </c>
      <c r="C13" s="25"/>
    </row>
    <row r="14" spans="1:6">
      <c r="A14" s="10"/>
      <c r="B14" s="12" t="s">
        <v>29</v>
      </c>
      <c r="C14" s="12" t="s">
        <v>41</v>
      </c>
    </row>
    <row r="15" spans="1:6">
      <c r="A15" s="11">
        <v>1</v>
      </c>
      <c r="B15" s="13">
        <v>3.6739999999999999</v>
      </c>
      <c r="C15" s="13">
        <v>0.33300000000000002</v>
      </c>
    </row>
    <row r="16" spans="1:6">
      <c r="A16" s="11">
        <v>2</v>
      </c>
      <c r="B16" s="13">
        <v>3.669</v>
      </c>
      <c r="C16" s="13">
        <v>0.33</v>
      </c>
    </row>
    <row r="17" spans="1:3">
      <c r="A17" s="11">
        <v>3</v>
      </c>
      <c r="B17" s="13">
        <v>3.9020000000000001</v>
      </c>
      <c r="C17" s="13">
        <v>0.28199999999999997</v>
      </c>
    </row>
    <row r="18" spans="1:3">
      <c r="A18" s="11">
        <v>4</v>
      </c>
      <c r="B18" s="13">
        <v>3.3730000000000002</v>
      </c>
      <c r="C18" s="13">
        <v>0.60199999999999998</v>
      </c>
    </row>
    <row r="19" spans="1:3">
      <c r="A19" s="11">
        <v>5</v>
      </c>
      <c r="B19" s="13">
        <v>2.6469999999999998</v>
      </c>
      <c r="C19" s="13">
        <v>0.98099999999999998</v>
      </c>
    </row>
    <row r="20" spans="1:3">
      <c r="A20" s="11">
        <v>6</v>
      </c>
      <c r="B20" s="13">
        <v>4.266</v>
      </c>
      <c r="C20" s="13">
        <v>0.376</v>
      </c>
    </row>
    <row r="21" spans="1:3">
      <c r="A21" s="11">
        <v>7</v>
      </c>
      <c r="B21" s="16">
        <v>4.4649999999999999</v>
      </c>
      <c r="C21" s="13">
        <v>0.1</v>
      </c>
    </row>
    <row r="22" spans="1:3">
      <c r="A22" s="11">
        <v>8</v>
      </c>
      <c r="B22" s="13">
        <v>4.3259999999999996</v>
      </c>
      <c r="C22" s="13">
        <v>0.159</v>
      </c>
    </row>
    <row r="23" spans="1:3">
      <c r="A23" s="11">
        <v>9</v>
      </c>
      <c r="B23" s="13">
        <v>3.72</v>
      </c>
      <c r="C23" s="13">
        <v>0.28399999999999997</v>
      </c>
    </row>
    <row r="24" spans="1:3">
      <c r="A24" s="11">
        <v>10</v>
      </c>
      <c r="B24" s="17">
        <v>4.4349999999999996</v>
      </c>
      <c r="C24" s="13">
        <v>0.22</v>
      </c>
    </row>
    <row r="25" spans="1:3">
      <c r="A25" s="11">
        <v>11</v>
      </c>
      <c r="B25" s="17">
        <v>4.4249999999999998</v>
      </c>
      <c r="C25" s="13">
        <v>0.25600000000000001</v>
      </c>
    </row>
    <row r="26" spans="1:3">
      <c r="A26" s="11">
        <v>12</v>
      </c>
      <c r="B26" s="16">
        <v>4.5309999999999997</v>
      </c>
      <c r="C26" s="13">
        <v>0.14899999999999999</v>
      </c>
    </row>
    <row r="27" spans="1:3">
      <c r="A27" s="11">
        <v>13</v>
      </c>
      <c r="B27" s="13">
        <v>3.8730000000000002</v>
      </c>
      <c r="C27" s="13">
        <v>0.29799999999999999</v>
      </c>
    </row>
    <row r="28" spans="1:3">
      <c r="A28" s="11">
        <v>14</v>
      </c>
      <c r="B28" s="13">
        <v>3.694</v>
      </c>
      <c r="C28" s="13">
        <v>0.91100000000000003</v>
      </c>
    </row>
    <row r="29" spans="1:3">
      <c r="A29" s="11">
        <v>15</v>
      </c>
      <c r="B29" s="13">
        <v>3.9769999999999999</v>
      </c>
      <c r="C29" s="13">
        <v>0.249</v>
      </c>
    </row>
    <row r="30" spans="1:3">
      <c r="A30" s="11">
        <v>16</v>
      </c>
      <c r="B30" s="13">
        <v>3.66</v>
      </c>
      <c r="C30" s="13">
        <v>0.44400000000000001</v>
      </c>
    </row>
    <row r="31" spans="1:3">
      <c r="A31" s="11">
        <v>17</v>
      </c>
      <c r="B31" s="13">
        <v>3.4569999999999999</v>
      </c>
      <c r="C31" s="13">
        <v>0.27</v>
      </c>
    </row>
    <row r="32" spans="1:3">
      <c r="A32" s="11">
        <v>18</v>
      </c>
      <c r="B32" s="13">
        <v>3.2210000000000001</v>
      </c>
      <c r="C32" s="13">
        <v>0.73</v>
      </c>
    </row>
    <row r="33" spans="1:3">
      <c r="A33" s="11">
        <v>19</v>
      </c>
      <c r="B33" s="16">
        <v>4.7910000000000004</v>
      </c>
      <c r="C33" s="13">
        <v>9.5000000000000001E-2</v>
      </c>
    </row>
    <row r="34" spans="1:3">
      <c r="A34" s="11">
        <v>20</v>
      </c>
      <c r="B34" s="16">
        <v>4.76</v>
      </c>
      <c r="C34" s="13">
        <v>0.49</v>
      </c>
    </row>
    <row r="35" spans="1:3">
      <c r="A35" s="11">
        <v>21</v>
      </c>
      <c r="B35" s="16">
        <v>4.4870000000000001</v>
      </c>
      <c r="C35" s="13">
        <v>0.89600000000000002</v>
      </c>
    </row>
    <row r="36" spans="1:3">
      <c r="A36" s="11">
        <v>22</v>
      </c>
      <c r="B36" s="13">
        <v>4.1769999999999996</v>
      </c>
      <c r="C36" s="13">
        <v>0.19700000000000001</v>
      </c>
    </row>
    <row r="37" spans="1:3">
      <c r="A37" s="10" t="s">
        <v>42</v>
      </c>
      <c r="B37" s="13" t="s">
        <v>43</v>
      </c>
      <c r="C37" s="13"/>
    </row>
    <row r="38" spans="1:3">
      <c r="A38" s="10" t="s">
        <v>44</v>
      </c>
      <c r="B38" s="13">
        <v>0.40699999999999997</v>
      </c>
      <c r="C38" s="13"/>
    </row>
    <row r="39" spans="1:3">
      <c r="A39" s="10" t="s">
        <v>45</v>
      </c>
      <c r="B39" s="13">
        <v>0.57599999999999996</v>
      </c>
      <c r="C39" s="13"/>
    </row>
    <row r="40" spans="1:3" ht="18.75">
      <c r="A40" s="14" t="s">
        <v>46</v>
      </c>
      <c r="B40" s="15">
        <v>14.478999999999999</v>
      </c>
      <c r="C40" s="9"/>
    </row>
  </sheetData>
  <mergeCells count="1"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opLeftCell="A7" workbookViewId="0">
      <selection activeCell="G6" sqref="G6"/>
    </sheetView>
  </sheetViews>
  <sheetFormatPr defaultRowHeight="15"/>
  <cols>
    <col min="1" max="1" width="9.140625" style="18"/>
    <col min="2" max="2" width="12.28515625" style="18" bestFit="1" customWidth="1"/>
    <col min="3" max="16384" width="9.140625" style="18"/>
  </cols>
  <sheetData>
    <row r="1" spans="1:5">
      <c r="A1" s="18" t="s">
        <v>3</v>
      </c>
      <c r="B1" s="19" t="s">
        <v>4</v>
      </c>
      <c r="C1" s="18" t="s">
        <v>47</v>
      </c>
      <c r="D1" s="18" t="s">
        <v>48</v>
      </c>
      <c r="E1" s="18" t="s">
        <v>29</v>
      </c>
    </row>
    <row r="2" spans="1:5">
      <c r="A2" s="18">
        <v>1</v>
      </c>
      <c r="B2" s="18" t="s">
        <v>5</v>
      </c>
      <c r="C2" s="18">
        <v>3.34</v>
      </c>
      <c r="D2" s="18">
        <v>4.0069999999999997</v>
      </c>
      <c r="E2" s="18">
        <f>AVERAGE(C2:D2)</f>
        <v>3.6734999999999998</v>
      </c>
    </row>
    <row r="3" spans="1:5">
      <c r="A3" s="18">
        <v>2</v>
      </c>
      <c r="B3" s="18" t="s">
        <v>6</v>
      </c>
      <c r="C3" s="18">
        <v>3.9989999999999997</v>
      </c>
      <c r="D3" s="18">
        <v>3.339</v>
      </c>
      <c r="E3" s="18">
        <f>AVERAGE(C3:D3)</f>
        <v>3.6689999999999996</v>
      </c>
    </row>
    <row r="4" spans="1:5">
      <c r="A4" s="18">
        <v>3</v>
      </c>
      <c r="B4" s="19" t="s">
        <v>7</v>
      </c>
      <c r="C4" s="18">
        <v>4.1840000000000002</v>
      </c>
      <c r="D4" s="18">
        <v>3.62</v>
      </c>
      <c r="E4" s="18">
        <f>AVERAGE(C4:D4)</f>
        <v>3.9020000000000001</v>
      </c>
    </row>
    <row r="5" spans="1:5">
      <c r="A5" s="18">
        <v>4</v>
      </c>
      <c r="B5" s="19" t="s">
        <v>8</v>
      </c>
      <c r="C5" s="18">
        <v>3.9749999999999996</v>
      </c>
      <c r="D5" s="18">
        <v>2.77</v>
      </c>
      <c r="E5" s="18">
        <f>AVERAGE(C5:D5)</f>
        <v>3.3724999999999996</v>
      </c>
    </row>
    <row r="6" spans="1:5">
      <c r="A6" s="18">
        <v>5</v>
      </c>
      <c r="B6" s="19" t="s">
        <v>9</v>
      </c>
      <c r="C6" s="18">
        <v>3.6279999999999997</v>
      </c>
      <c r="D6" s="18">
        <v>1.6659999999999999</v>
      </c>
      <c r="E6" s="18">
        <f>AVERAGE(C6:D6)</f>
        <v>2.6469999999999998</v>
      </c>
    </row>
    <row r="7" spans="1:5">
      <c r="A7" s="18">
        <v>6</v>
      </c>
      <c r="B7" s="19" t="s">
        <v>10</v>
      </c>
      <c r="C7" s="18">
        <v>3.8899999999999997</v>
      </c>
      <c r="D7" s="18">
        <v>4.6420000000000003</v>
      </c>
      <c r="E7" s="18">
        <f>AVERAGE(C7:D7)</f>
        <v>4.266</v>
      </c>
    </row>
    <row r="8" spans="1:5">
      <c r="A8" s="18">
        <v>7</v>
      </c>
      <c r="B8" s="67" t="s">
        <v>11</v>
      </c>
      <c r="C8" s="18">
        <v>4.5640000000000001</v>
      </c>
      <c r="D8" s="18">
        <v>4.3650000000000002</v>
      </c>
      <c r="E8" s="20">
        <f>AVERAGE(C8:D8)</f>
        <v>4.4645000000000001</v>
      </c>
    </row>
    <row r="9" spans="1:5">
      <c r="A9" s="18">
        <v>8</v>
      </c>
      <c r="B9" s="19" t="s">
        <v>12</v>
      </c>
      <c r="C9" s="18">
        <v>4.1669999999999998</v>
      </c>
      <c r="D9" s="18">
        <v>4.484</v>
      </c>
      <c r="E9" s="18">
        <f>AVERAGE(C9:D9)</f>
        <v>4.3254999999999999</v>
      </c>
    </row>
    <row r="10" spans="1:5">
      <c r="A10" s="18">
        <v>9</v>
      </c>
      <c r="B10" s="19" t="s">
        <v>13</v>
      </c>
      <c r="C10" s="18">
        <v>4.0040000000000004</v>
      </c>
      <c r="D10" s="18">
        <v>3.4359999999999999</v>
      </c>
      <c r="E10" s="18">
        <f>AVERAGE(C10:D10)</f>
        <v>3.72</v>
      </c>
    </row>
    <row r="11" spans="1:5">
      <c r="A11" s="18">
        <v>10</v>
      </c>
      <c r="B11" s="19" t="s">
        <v>14</v>
      </c>
      <c r="C11" s="18">
        <v>4.6550000000000002</v>
      </c>
      <c r="D11" s="18">
        <v>4.2140000000000004</v>
      </c>
      <c r="E11" s="18">
        <f>AVERAGE(C11:D11)</f>
        <v>4.4344999999999999</v>
      </c>
    </row>
    <row r="12" spans="1:5">
      <c r="A12" s="18">
        <v>11</v>
      </c>
      <c r="B12" s="19" t="s">
        <v>15</v>
      </c>
      <c r="C12" s="18">
        <v>4.1680000000000001</v>
      </c>
      <c r="D12" s="18">
        <v>4.681</v>
      </c>
      <c r="E12" s="18">
        <f>AVERAGE(C12:D12)</f>
        <v>4.4245000000000001</v>
      </c>
    </row>
    <row r="13" spans="1:5">
      <c r="A13" s="18">
        <v>12</v>
      </c>
      <c r="B13" s="67" t="s">
        <v>16</v>
      </c>
      <c r="C13" s="18">
        <v>4.3810000000000002</v>
      </c>
      <c r="D13" s="18">
        <v>4.68</v>
      </c>
      <c r="E13" s="20">
        <f>AVERAGE(C13:D13)</f>
        <v>4.5305</v>
      </c>
    </row>
    <row r="14" spans="1:5">
      <c r="A14" s="18">
        <v>13</v>
      </c>
      <c r="B14" s="19" t="s">
        <v>17</v>
      </c>
      <c r="C14" s="18">
        <v>4.1710000000000003</v>
      </c>
      <c r="D14" s="18">
        <v>3.5750000000000002</v>
      </c>
      <c r="E14" s="18">
        <f>AVERAGE(C14:D14)</f>
        <v>3.8730000000000002</v>
      </c>
    </row>
    <row r="15" spans="1:5">
      <c r="A15" s="18">
        <v>14</v>
      </c>
      <c r="B15" s="19" t="s">
        <v>18</v>
      </c>
      <c r="C15" s="18">
        <v>4.6049999999999995</v>
      </c>
      <c r="D15" s="18">
        <v>2.7829999999999999</v>
      </c>
      <c r="E15" s="18">
        <f>AVERAGE(C15:D15)</f>
        <v>3.694</v>
      </c>
    </row>
    <row r="16" spans="1:5">
      <c r="A16" s="18">
        <v>15</v>
      </c>
      <c r="B16" s="19" t="s">
        <v>19</v>
      </c>
      <c r="C16" s="18">
        <v>4.226</v>
      </c>
      <c r="D16" s="18">
        <v>3.7269999999999999</v>
      </c>
      <c r="E16" s="18">
        <f>AVERAGE(C16:D16)</f>
        <v>3.9764999999999997</v>
      </c>
    </row>
    <row r="17" spans="1:5">
      <c r="A17" s="18">
        <v>16</v>
      </c>
      <c r="B17" s="19" t="s">
        <v>20</v>
      </c>
      <c r="C17" s="18">
        <v>4.1040000000000001</v>
      </c>
      <c r="D17" s="18">
        <v>3.2149999999999999</v>
      </c>
      <c r="E17" s="18">
        <f>AVERAGE(C17:D17)</f>
        <v>3.6595</v>
      </c>
    </row>
    <row r="18" spans="1:5">
      <c r="A18" s="18">
        <v>17</v>
      </c>
      <c r="B18" s="19" t="s">
        <v>21</v>
      </c>
      <c r="C18" s="18">
        <v>3.1869999999999998</v>
      </c>
      <c r="D18" s="18">
        <v>3.726</v>
      </c>
      <c r="E18" s="18">
        <f>AVERAGE(C18:D18)</f>
        <v>3.4565000000000001</v>
      </c>
    </row>
    <row r="19" spans="1:5">
      <c r="A19" s="18">
        <v>18</v>
      </c>
      <c r="B19" s="19" t="s">
        <v>22</v>
      </c>
      <c r="C19" s="18">
        <v>3.9509999999999996</v>
      </c>
      <c r="D19" s="18">
        <v>2.4910000000000001</v>
      </c>
      <c r="E19" s="18">
        <f>AVERAGE(C19:D19)</f>
        <v>3.2210000000000001</v>
      </c>
    </row>
    <row r="20" spans="1:5">
      <c r="A20" s="18">
        <v>19</v>
      </c>
      <c r="B20" s="67" t="s">
        <v>23</v>
      </c>
      <c r="C20" s="18">
        <v>4.8849999999999998</v>
      </c>
      <c r="D20" s="18">
        <v>4.6959999999999997</v>
      </c>
      <c r="E20" s="20">
        <f>AVERAGE(C20:D20)</f>
        <v>4.7904999999999998</v>
      </c>
    </row>
    <row r="21" spans="1:5">
      <c r="A21" s="18">
        <v>20</v>
      </c>
      <c r="B21" s="67" t="s">
        <v>24</v>
      </c>
      <c r="C21" s="18">
        <v>5.2489999999999997</v>
      </c>
      <c r="D21" s="18">
        <v>4.2699999999999996</v>
      </c>
      <c r="E21" s="20">
        <f>AVERAGE(C21:D21)</f>
        <v>4.7594999999999992</v>
      </c>
    </row>
    <row r="22" spans="1:5">
      <c r="A22" s="18">
        <v>21</v>
      </c>
      <c r="B22" s="67" t="s">
        <v>25</v>
      </c>
      <c r="C22" s="18">
        <v>5.3819999999999997</v>
      </c>
      <c r="D22" s="18">
        <v>3.5910000000000002</v>
      </c>
      <c r="E22" s="20">
        <f>AVERAGE(C22:D22)</f>
        <v>4.4864999999999995</v>
      </c>
    </row>
    <row r="23" spans="1:5">
      <c r="A23" s="18">
        <v>22</v>
      </c>
      <c r="B23" s="19" t="s">
        <v>26</v>
      </c>
      <c r="C23" s="18">
        <v>4.3739999999999997</v>
      </c>
      <c r="D23" s="18">
        <v>3.9790000000000001</v>
      </c>
      <c r="E23" s="18">
        <f>AVERAGE(C23:D23)</f>
        <v>4.1764999999999999</v>
      </c>
    </row>
  </sheetData>
  <autoFilter ref="E1:E23">
    <sortState ref="A2:E23">
      <sortCondition descending="1" ref="E2:E23"/>
    </sortState>
  </autoFilter>
  <sortState ref="A2:E23">
    <sortCondition ref="A2:A2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9"/>
  <sheetViews>
    <sheetView workbookViewId="0">
      <selection activeCell="G27" sqref="G27"/>
    </sheetView>
  </sheetViews>
  <sheetFormatPr defaultRowHeight="15"/>
  <sheetData>
    <row r="2" spans="2:5">
      <c r="B2" s="26" t="s">
        <v>49</v>
      </c>
      <c r="C2" s="26"/>
      <c r="D2" s="26"/>
    </row>
    <row r="3" spans="2:5">
      <c r="B3" s="22" t="s">
        <v>50</v>
      </c>
      <c r="C3" s="22" t="s">
        <v>51</v>
      </c>
      <c r="D3" s="22" t="s">
        <v>52</v>
      </c>
      <c r="E3" s="23" t="s">
        <v>53</v>
      </c>
    </row>
    <row r="4" spans="2:5">
      <c r="B4" s="22">
        <v>1</v>
      </c>
      <c r="C4" s="22">
        <v>3.29</v>
      </c>
      <c r="D4" s="22">
        <v>35.78</v>
      </c>
      <c r="E4" s="23">
        <v>40.130000000000003</v>
      </c>
    </row>
    <row r="5" spans="2:5">
      <c r="B5" s="22">
        <v>2</v>
      </c>
      <c r="C5" s="22">
        <v>3.9489999999999998</v>
      </c>
      <c r="D5" s="22">
        <v>36.4</v>
      </c>
      <c r="E5" s="23">
        <v>20.77</v>
      </c>
    </row>
    <row r="6" spans="2:5">
      <c r="B6" s="22">
        <v>3</v>
      </c>
      <c r="C6" s="22">
        <v>4.1340000000000003</v>
      </c>
      <c r="D6" s="22">
        <v>64.39</v>
      </c>
      <c r="E6" s="23">
        <v>34.28</v>
      </c>
    </row>
    <row r="7" spans="2:5">
      <c r="B7" s="22">
        <v>4</v>
      </c>
      <c r="C7" s="22">
        <v>3.9249999999999998</v>
      </c>
      <c r="D7" s="22">
        <v>66.2</v>
      </c>
      <c r="E7" s="23">
        <v>25.92</v>
      </c>
    </row>
    <row r="8" spans="2:5">
      <c r="B8" s="22">
        <v>5</v>
      </c>
      <c r="C8" s="22">
        <v>3.5779999999999998</v>
      </c>
      <c r="D8" s="22">
        <v>84.27</v>
      </c>
      <c r="E8" s="23">
        <v>51.79</v>
      </c>
    </row>
    <row r="9" spans="2:5">
      <c r="B9" s="22">
        <v>6</v>
      </c>
      <c r="C9" s="22">
        <v>3.84</v>
      </c>
      <c r="D9" s="22">
        <v>51.15</v>
      </c>
      <c r="E9" s="23">
        <v>37.64</v>
      </c>
    </row>
    <row r="10" spans="2:5">
      <c r="B10" s="22">
        <v>7</v>
      </c>
      <c r="C10" s="22">
        <v>4.5140000000000002</v>
      </c>
      <c r="D10" s="22">
        <v>75.08</v>
      </c>
      <c r="E10" s="23">
        <v>27.62</v>
      </c>
    </row>
    <row r="11" spans="2:5">
      <c r="B11" s="22">
        <v>8</v>
      </c>
      <c r="C11" s="22">
        <v>4.117</v>
      </c>
      <c r="D11" s="22">
        <v>54.57</v>
      </c>
      <c r="E11" s="23">
        <v>57.34</v>
      </c>
    </row>
    <row r="12" spans="2:5">
      <c r="B12" s="22">
        <v>9</v>
      </c>
      <c r="C12" s="22">
        <v>3.9540000000000002</v>
      </c>
      <c r="D12" s="22">
        <v>57.25</v>
      </c>
      <c r="E12" s="23">
        <v>32.56</v>
      </c>
    </row>
    <row r="13" spans="2:5">
      <c r="B13" s="22">
        <v>10</v>
      </c>
      <c r="C13" s="22">
        <v>4.6050000000000004</v>
      </c>
      <c r="D13" s="22">
        <v>33.380000000000003</v>
      </c>
      <c r="E13" s="23">
        <v>24.6</v>
      </c>
    </row>
    <row r="14" spans="2:5">
      <c r="B14" s="22">
        <v>11</v>
      </c>
      <c r="C14" s="22">
        <v>4.1180000000000003</v>
      </c>
      <c r="D14" s="22">
        <v>56.53</v>
      </c>
      <c r="E14" s="23">
        <v>60.36</v>
      </c>
    </row>
    <row r="15" spans="2:5">
      <c r="B15" s="22">
        <v>12</v>
      </c>
      <c r="C15" s="22">
        <v>4.3310000000000004</v>
      </c>
      <c r="D15" s="22">
        <v>75.36</v>
      </c>
      <c r="E15" s="23">
        <v>67.77</v>
      </c>
    </row>
    <row r="16" spans="2:5">
      <c r="B16" s="22">
        <v>13</v>
      </c>
      <c r="C16" s="22">
        <v>4.1210000000000004</v>
      </c>
      <c r="D16" s="22">
        <v>63.64</v>
      </c>
      <c r="E16" s="23">
        <v>66.14</v>
      </c>
    </row>
    <row r="17" spans="2:5">
      <c r="B17" s="22">
        <v>14</v>
      </c>
      <c r="C17" s="22">
        <v>4.5549999999999997</v>
      </c>
      <c r="D17" s="22">
        <v>95.98</v>
      </c>
      <c r="E17" s="23">
        <v>51.17</v>
      </c>
    </row>
    <row r="18" spans="2:5">
      <c r="B18" s="22">
        <v>15</v>
      </c>
      <c r="C18" s="22">
        <v>4.1760000000000002</v>
      </c>
      <c r="D18" s="22">
        <v>62.79</v>
      </c>
      <c r="E18" s="23">
        <v>49.92</v>
      </c>
    </row>
    <row r="19" spans="2:5">
      <c r="B19" s="22">
        <v>16</v>
      </c>
      <c r="C19" s="22">
        <v>4.0540000000000003</v>
      </c>
      <c r="D19" s="22">
        <v>83.56</v>
      </c>
      <c r="E19" s="23">
        <v>54.49</v>
      </c>
    </row>
    <row r="20" spans="2:5">
      <c r="B20" s="22">
        <v>17</v>
      </c>
      <c r="C20" s="22">
        <v>3.137</v>
      </c>
      <c r="D20" s="22">
        <v>80.63</v>
      </c>
      <c r="E20" s="23">
        <v>39.56</v>
      </c>
    </row>
    <row r="21" spans="2:5">
      <c r="B21" s="22">
        <v>18</v>
      </c>
      <c r="C21" s="22">
        <v>3.9009999999999998</v>
      </c>
      <c r="D21" s="22">
        <v>53.5</v>
      </c>
      <c r="E21" s="23">
        <v>38.130000000000003</v>
      </c>
    </row>
    <row r="22" spans="2:5">
      <c r="B22" s="22">
        <v>19</v>
      </c>
      <c r="C22" s="22">
        <v>4.835</v>
      </c>
      <c r="D22" s="22">
        <v>54.64</v>
      </c>
      <c r="E22" s="23">
        <v>55.4</v>
      </c>
    </row>
    <row r="23" spans="2:5">
      <c r="B23" s="22">
        <v>20</v>
      </c>
      <c r="C23" s="22">
        <v>5.1989999999999998</v>
      </c>
      <c r="D23" s="22">
        <v>54.13</v>
      </c>
      <c r="E23" s="23">
        <v>25.78</v>
      </c>
    </row>
    <row r="24" spans="2:5">
      <c r="B24" s="22">
        <v>21</v>
      </c>
      <c r="C24" s="22">
        <v>5.3319999999999999</v>
      </c>
      <c r="D24" s="22">
        <v>52.03</v>
      </c>
      <c r="E24" s="23">
        <v>38.299999999999997</v>
      </c>
    </row>
    <row r="25" spans="2:5">
      <c r="B25" s="22">
        <v>22</v>
      </c>
      <c r="C25" s="22">
        <v>4.3239999999999998</v>
      </c>
      <c r="D25" s="22">
        <v>19.54</v>
      </c>
      <c r="E25" s="23">
        <v>33.700000000000003</v>
      </c>
    </row>
    <row r="27" spans="2:5">
      <c r="B27" s="22" t="s">
        <v>50</v>
      </c>
      <c r="C27" s="22" t="s">
        <v>54</v>
      </c>
      <c r="D27" s="22"/>
    </row>
    <row r="28" spans="2:5">
      <c r="B28" s="22">
        <v>23</v>
      </c>
      <c r="C28" s="22">
        <v>3.7269999999999999</v>
      </c>
      <c r="D28" s="22"/>
    </row>
    <row r="29" spans="2:5">
      <c r="B29" s="22">
        <v>24</v>
      </c>
      <c r="C29" s="22">
        <v>3.2149999999999999</v>
      </c>
      <c r="D29" s="22"/>
    </row>
    <row r="30" spans="2:5">
      <c r="B30" s="22">
        <v>25</v>
      </c>
      <c r="C30" s="22">
        <v>3.62</v>
      </c>
      <c r="D30" s="22"/>
    </row>
    <row r="31" spans="2:5">
      <c r="B31" s="22">
        <v>26</v>
      </c>
      <c r="C31" s="22">
        <v>3.726</v>
      </c>
      <c r="D31" s="22"/>
    </row>
    <row r="32" spans="2:5">
      <c r="B32" s="22">
        <v>27</v>
      </c>
      <c r="C32" s="22">
        <v>4.6959999999999997</v>
      </c>
      <c r="D32" s="22"/>
    </row>
    <row r="33" spans="2:4">
      <c r="B33" s="22">
        <v>28</v>
      </c>
      <c r="C33" s="22">
        <v>4.681</v>
      </c>
      <c r="D33" s="22"/>
    </row>
    <row r="34" spans="2:4">
      <c r="B34" s="22">
        <v>29</v>
      </c>
      <c r="C34" s="22">
        <v>4.0069999999999997</v>
      </c>
      <c r="D34" s="22"/>
    </row>
    <row r="35" spans="2:4">
      <c r="B35" s="22">
        <v>30</v>
      </c>
      <c r="C35" s="22">
        <v>3.9790000000000001</v>
      </c>
      <c r="D35" s="22"/>
    </row>
    <row r="36" spans="2:4">
      <c r="B36" s="22">
        <v>31</v>
      </c>
      <c r="C36" s="22">
        <v>4.68</v>
      </c>
      <c r="D36" s="22"/>
    </row>
    <row r="37" spans="2:4">
      <c r="B37" s="22">
        <v>32</v>
      </c>
      <c r="C37" s="22">
        <v>4.484</v>
      </c>
      <c r="D37" s="22"/>
    </row>
    <row r="38" spans="2:4">
      <c r="B38" s="22">
        <v>33</v>
      </c>
      <c r="C38" s="22">
        <v>4.3650000000000002</v>
      </c>
      <c r="D38" s="22"/>
    </row>
    <row r="39" spans="2:4">
      <c r="B39" s="22">
        <v>34</v>
      </c>
      <c r="C39" s="22">
        <v>2.77</v>
      </c>
      <c r="D39" s="22"/>
    </row>
    <row r="40" spans="2:4">
      <c r="B40" s="22">
        <v>35</v>
      </c>
      <c r="C40" s="22">
        <v>2.7829999999999999</v>
      </c>
      <c r="D40" s="22"/>
    </row>
    <row r="41" spans="2:4">
      <c r="B41" s="22">
        <v>36</v>
      </c>
      <c r="C41" s="22">
        <v>1.6659999999999999</v>
      </c>
      <c r="D41" s="22"/>
    </row>
    <row r="42" spans="2:4">
      <c r="B42" s="22">
        <v>37</v>
      </c>
      <c r="C42" s="22">
        <v>3.5910000000000002</v>
      </c>
      <c r="D42" s="22"/>
    </row>
    <row r="43" spans="2:4">
      <c r="B43" s="22">
        <v>38</v>
      </c>
      <c r="C43" s="22">
        <v>2.4910000000000001</v>
      </c>
      <c r="D43" s="22"/>
    </row>
    <row r="44" spans="2:4">
      <c r="B44" s="22">
        <v>39</v>
      </c>
      <c r="C44" s="22">
        <v>4.2699999999999996</v>
      </c>
      <c r="D44" s="22"/>
    </row>
    <row r="45" spans="2:4">
      <c r="B45" s="22">
        <v>40</v>
      </c>
      <c r="C45" s="22">
        <v>3.4359999999999999</v>
      </c>
      <c r="D45" s="22"/>
    </row>
    <row r="46" spans="2:4">
      <c r="B46" s="22">
        <v>41</v>
      </c>
      <c r="C46" s="22">
        <v>3.5750000000000002</v>
      </c>
      <c r="D46" s="22"/>
    </row>
    <row r="47" spans="2:4">
      <c r="B47" s="22">
        <v>42</v>
      </c>
      <c r="C47" s="22">
        <v>4.2140000000000004</v>
      </c>
      <c r="D47" s="22"/>
    </row>
    <row r="48" spans="2:4">
      <c r="B48" s="22">
        <v>43</v>
      </c>
      <c r="C48" s="22">
        <v>3.339</v>
      </c>
      <c r="D48" s="22"/>
    </row>
    <row r="49" spans="2:4">
      <c r="B49" s="22">
        <v>44</v>
      </c>
      <c r="C49" s="22">
        <v>4.6420000000000003</v>
      </c>
      <c r="D49" s="22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topLeftCell="C4" workbookViewId="0">
      <selection activeCell="P11" sqref="P11:P13"/>
    </sheetView>
  </sheetViews>
  <sheetFormatPr defaultRowHeight="12.75"/>
  <cols>
    <col min="1" max="1" width="10.7109375" style="27" bestFit="1" customWidth="1"/>
    <col min="2" max="2" width="18.7109375" style="27" bestFit="1" customWidth="1"/>
    <col min="3" max="3" width="14.42578125" style="27" customWidth="1"/>
    <col min="4" max="5" width="11" style="27" customWidth="1"/>
    <col min="6" max="6" width="15" style="27" customWidth="1"/>
    <col min="7" max="7" width="11" style="27" customWidth="1"/>
    <col min="8" max="8" width="12.7109375" style="27" customWidth="1"/>
    <col min="9" max="9" width="12.85546875" style="27" customWidth="1"/>
    <col min="10" max="10" width="15" style="27" bestFit="1" customWidth="1"/>
    <col min="11" max="11" width="12.28515625" style="27" bestFit="1" customWidth="1"/>
    <col min="12" max="14" width="9.140625" style="27"/>
    <col min="15" max="15" width="15.28515625" style="27" customWidth="1"/>
    <col min="16" max="16" width="9.28515625" style="27" bestFit="1" customWidth="1"/>
    <col min="17" max="245" width="9.140625" style="27"/>
    <col min="246" max="246" width="15.42578125" style="27" customWidth="1"/>
    <col min="247" max="247" width="14.42578125" style="27" customWidth="1"/>
    <col min="248" max="249" width="11" style="27" customWidth="1"/>
    <col min="250" max="250" width="15" style="27" customWidth="1"/>
    <col min="251" max="251" width="11" style="27" customWidth="1"/>
    <col min="252" max="252" width="12.7109375" style="27" customWidth="1"/>
    <col min="253" max="253" width="12.85546875" style="27" customWidth="1"/>
    <col min="254" max="254" width="13.42578125" style="27" customWidth="1"/>
    <col min="255" max="258" width="9.140625" style="27"/>
    <col min="259" max="259" width="15.28515625" style="27" customWidth="1"/>
    <col min="260" max="260" width="9.28515625" style="27" bestFit="1" customWidth="1"/>
    <col min="261" max="261" width="9.140625" style="27"/>
    <col min="262" max="262" width="12.7109375" style="27" customWidth="1"/>
    <col min="263" max="501" width="9.140625" style="27"/>
    <col min="502" max="502" width="15.42578125" style="27" customWidth="1"/>
    <col min="503" max="503" width="14.42578125" style="27" customWidth="1"/>
    <col min="504" max="505" width="11" style="27" customWidth="1"/>
    <col min="506" max="506" width="15" style="27" customWidth="1"/>
    <col min="507" max="507" width="11" style="27" customWidth="1"/>
    <col min="508" max="508" width="12.7109375" style="27" customWidth="1"/>
    <col min="509" max="509" width="12.85546875" style="27" customWidth="1"/>
    <col min="510" max="510" width="13.42578125" style="27" customWidth="1"/>
    <col min="511" max="514" width="9.140625" style="27"/>
    <col min="515" max="515" width="15.28515625" style="27" customWidth="1"/>
    <col min="516" max="516" width="9.28515625" style="27" bestFit="1" customWidth="1"/>
    <col min="517" max="517" width="9.140625" style="27"/>
    <col min="518" max="518" width="12.7109375" style="27" customWidth="1"/>
    <col min="519" max="757" width="9.140625" style="27"/>
    <col min="758" max="758" width="15.42578125" style="27" customWidth="1"/>
    <col min="759" max="759" width="14.42578125" style="27" customWidth="1"/>
    <col min="760" max="761" width="11" style="27" customWidth="1"/>
    <col min="762" max="762" width="15" style="27" customWidth="1"/>
    <col min="763" max="763" width="11" style="27" customWidth="1"/>
    <col min="764" max="764" width="12.7109375" style="27" customWidth="1"/>
    <col min="765" max="765" width="12.85546875" style="27" customWidth="1"/>
    <col min="766" max="766" width="13.42578125" style="27" customWidth="1"/>
    <col min="767" max="770" width="9.140625" style="27"/>
    <col min="771" max="771" width="15.28515625" style="27" customWidth="1"/>
    <col min="772" max="772" width="9.28515625" style="27" bestFit="1" customWidth="1"/>
    <col min="773" max="773" width="9.140625" style="27"/>
    <col min="774" max="774" width="12.7109375" style="27" customWidth="1"/>
    <col min="775" max="1013" width="9.140625" style="27"/>
    <col min="1014" max="1014" width="15.42578125" style="27" customWidth="1"/>
    <col min="1015" max="1015" width="14.42578125" style="27" customWidth="1"/>
    <col min="1016" max="1017" width="11" style="27" customWidth="1"/>
    <col min="1018" max="1018" width="15" style="27" customWidth="1"/>
    <col min="1019" max="1019" width="11" style="27" customWidth="1"/>
    <col min="1020" max="1020" width="12.7109375" style="27" customWidth="1"/>
    <col min="1021" max="1021" width="12.85546875" style="27" customWidth="1"/>
    <col min="1022" max="1022" width="13.42578125" style="27" customWidth="1"/>
    <col min="1023" max="1026" width="9.140625" style="27"/>
    <col min="1027" max="1027" width="15.28515625" style="27" customWidth="1"/>
    <col min="1028" max="1028" width="9.28515625" style="27" bestFit="1" customWidth="1"/>
    <col min="1029" max="1029" width="9.140625" style="27"/>
    <col min="1030" max="1030" width="12.7109375" style="27" customWidth="1"/>
    <col min="1031" max="1269" width="9.140625" style="27"/>
    <col min="1270" max="1270" width="15.42578125" style="27" customWidth="1"/>
    <col min="1271" max="1271" width="14.42578125" style="27" customWidth="1"/>
    <col min="1272" max="1273" width="11" style="27" customWidth="1"/>
    <col min="1274" max="1274" width="15" style="27" customWidth="1"/>
    <col min="1275" max="1275" width="11" style="27" customWidth="1"/>
    <col min="1276" max="1276" width="12.7109375" style="27" customWidth="1"/>
    <col min="1277" max="1277" width="12.85546875" style="27" customWidth="1"/>
    <col min="1278" max="1278" width="13.42578125" style="27" customWidth="1"/>
    <col min="1279" max="1282" width="9.140625" style="27"/>
    <col min="1283" max="1283" width="15.28515625" style="27" customWidth="1"/>
    <col min="1284" max="1284" width="9.28515625" style="27" bestFit="1" customWidth="1"/>
    <col min="1285" max="1285" width="9.140625" style="27"/>
    <col min="1286" max="1286" width="12.7109375" style="27" customWidth="1"/>
    <col min="1287" max="1525" width="9.140625" style="27"/>
    <col min="1526" max="1526" width="15.42578125" style="27" customWidth="1"/>
    <col min="1527" max="1527" width="14.42578125" style="27" customWidth="1"/>
    <col min="1528" max="1529" width="11" style="27" customWidth="1"/>
    <col min="1530" max="1530" width="15" style="27" customWidth="1"/>
    <col min="1531" max="1531" width="11" style="27" customWidth="1"/>
    <col min="1532" max="1532" width="12.7109375" style="27" customWidth="1"/>
    <col min="1533" max="1533" width="12.85546875" style="27" customWidth="1"/>
    <col min="1534" max="1534" width="13.42578125" style="27" customWidth="1"/>
    <col min="1535" max="1538" width="9.140625" style="27"/>
    <col min="1539" max="1539" width="15.28515625" style="27" customWidth="1"/>
    <col min="1540" max="1540" width="9.28515625" style="27" bestFit="1" customWidth="1"/>
    <col min="1541" max="1541" width="9.140625" style="27"/>
    <col min="1542" max="1542" width="12.7109375" style="27" customWidth="1"/>
    <col min="1543" max="1781" width="9.140625" style="27"/>
    <col min="1782" max="1782" width="15.42578125" style="27" customWidth="1"/>
    <col min="1783" max="1783" width="14.42578125" style="27" customWidth="1"/>
    <col min="1784" max="1785" width="11" style="27" customWidth="1"/>
    <col min="1786" max="1786" width="15" style="27" customWidth="1"/>
    <col min="1787" max="1787" width="11" style="27" customWidth="1"/>
    <col min="1788" max="1788" width="12.7109375" style="27" customWidth="1"/>
    <col min="1789" max="1789" width="12.85546875" style="27" customWidth="1"/>
    <col min="1790" max="1790" width="13.42578125" style="27" customWidth="1"/>
    <col min="1791" max="1794" width="9.140625" style="27"/>
    <col min="1795" max="1795" width="15.28515625" style="27" customWidth="1"/>
    <col min="1796" max="1796" width="9.28515625" style="27" bestFit="1" customWidth="1"/>
    <col min="1797" max="1797" width="9.140625" style="27"/>
    <col min="1798" max="1798" width="12.7109375" style="27" customWidth="1"/>
    <col min="1799" max="2037" width="9.140625" style="27"/>
    <col min="2038" max="2038" width="15.42578125" style="27" customWidth="1"/>
    <col min="2039" max="2039" width="14.42578125" style="27" customWidth="1"/>
    <col min="2040" max="2041" width="11" style="27" customWidth="1"/>
    <col min="2042" max="2042" width="15" style="27" customWidth="1"/>
    <col min="2043" max="2043" width="11" style="27" customWidth="1"/>
    <col min="2044" max="2044" width="12.7109375" style="27" customWidth="1"/>
    <col min="2045" max="2045" width="12.85546875" style="27" customWidth="1"/>
    <col min="2046" max="2046" width="13.42578125" style="27" customWidth="1"/>
    <col min="2047" max="2050" width="9.140625" style="27"/>
    <col min="2051" max="2051" width="15.28515625" style="27" customWidth="1"/>
    <col min="2052" max="2052" width="9.28515625" style="27" bestFit="1" customWidth="1"/>
    <col min="2053" max="2053" width="9.140625" style="27"/>
    <col min="2054" max="2054" width="12.7109375" style="27" customWidth="1"/>
    <col min="2055" max="2293" width="9.140625" style="27"/>
    <col min="2294" max="2294" width="15.42578125" style="27" customWidth="1"/>
    <col min="2295" max="2295" width="14.42578125" style="27" customWidth="1"/>
    <col min="2296" max="2297" width="11" style="27" customWidth="1"/>
    <col min="2298" max="2298" width="15" style="27" customWidth="1"/>
    <col min="2299" max="2299" width="11" style="27" customWidth="1"/>
    <col min="2300" max="2300" width="12.7109375" style="27" customWidth="1"/>
    <col min="2301" max="2301" width="12.85546875" style="27" customWidth="1"/>
    <col min="2302" max="2302" width="13.42578125" style="27" customWidth="1"/>
    <col min="2303" max="2306" width="9.140625" style="27"/>
    <col min="2307" max="2307" width="15.28515625" style="27" customWidth="1"/>
    <col min="2308" max="2308" width="9.28515625" style="27" bestFit="1" customWidth="1"/>
    <col min="2309" max="2309" width="9.140625" style="27"/>
    <col min="2310" max="2310" width="12.7109375" style="27" customWidth="1"/>
    <col min="2311" max="2549" width="9.140625" style="27"/>
    <col min="2550" max="2550" width="15.42578125" style="27" customWidth="1"/>
    <col min="2551" max="2551" width="14.42578125" style="27" customWidth="1"/>
    <col min="2552" max="2553" width="11" style="27" customWidth="1"/>
    <col min="2554" max="2554" width="15" style="27" customWidth="1"/>
    <col min="2555" max="2555" width="11" style="27" customWidth="1"/>
    <col min="2556" max="2556" width="12.7109375" style="27" customWidth="1"/>
    <col min="2557" max="2557" width="12.85546875" style="27" customWidth="1"/>
    <col min="2558" max="2558" width="13.42578125" style="27" customWidth="1"/>
    <col min="2559" max="2562" width="9.140625" style="27"/>
    <col min="2563" max="2563" width="15.28515625" style="27" customWidth="1"/>
    <col min="2564" max="2564" width="9.28515625" style="27" bestFit="1" customWidth="1"/>
    <col min="2565" max="2565" width="9.140625" style="27"/>
    <col min="2566" max="2566" width="12.7109375" style="27" customWidth="1"/>
    <col min="2567" max="2805" width="9.140625" style="27"/>
    <col min="2806" max="2806" width="15.42578125" style="27" customWidth="1"/>
    <col min="2807" max="2807" width="14.42578125" style="27" customWidth="1"/>
    <col min="2808" max="2809" width="11" style="27" customWidth="1"/>
    <col min="2810" max="2810" width="15" style="27" customWidth="1"/>
    <col min="2811" max="2811" width="11" style="27" customWidth="1"/>
    <col min="2812" max="2812" width="12.7109375" style="27" customWidth="1"/>
    <col min="2813" max="2813" width="12.85546875" style="27" customWidth="1"/>
    <col min="2814" max="2814" width="13.42578125" style="27" customWidth="1"/>
    <col min="2815" max="2818" width="9.140625" style="27"/>
    <col min="2819" max="2819" width="15.28515625" style="27" customWidth="1"/>
    <col min="2820" max="2820" width="9.28515625" style="27" bestFit="1" customWidth="1"/>
    <col min="2821" max="2821" width="9.140625" style="27"/>
    <col min="2822" max="2822" width="12.7109375" style="27" customWidth="1"/>
    <col min="2823" max="3061" width="9.140625" style="27"/>
    <col min="3062" max="3062" width="15.42578125" style="27" customWidth="1"/>
    <col min="3063" max="3063" width="14.42578125" style="27" customWidth="1"/>
    <col min="3064" max="3065" width="11" style="27" customWidth="1"/>
    <col min="3066" max="3066" width="15" style="27" customWidth="1"/>
    <col min="3067" max="3067" width="11" style="27" customWidth="1"/>
    <col min="3068" max="3068" width="12.7109375" style="27" customWidth="1"/>
    <col min="3069" max="3069" width="12.85546875" style="27" customWidth="1"/>
    <col min="3070" max="3070" width="13.42578125" style="27" customWidth="1"/>
    <col min="3071" max="3074" width="9.140625" style="27"/>
    <col min="3075" max="3075" width="15.28515625" style="27" customWidth="1"/>
    <col min="3076" max="3076" width="9.28515625" style="27" bestFit="1" customWidth="1"/>
    <col min="3077" max="3077" width="9.140625" style="27"/>
    <col min="3078" max="3078" width="12.7109375" style="27" customWidth="1"/>
    <col min="3079" max="3317" width="9.140625" style="27"/>
    <col min="3318" max="3318" width="15.42578125" style="27" customWidth="1"/>
    <col min="3319" max="3319" width="14.42578125" style="27" customWidth="1"/>
    <col min="3320" max="3321" width="11" style="27" customWidth="1"/>
    <col min="3322" max="3322" width="15" style="27" customWidth="1"/>
    <col min="3323" max="3323" width="11" style="27" customWidth="1"/>
    <col min="3324" max="3324" width="12.7109375" style="27" customWidth="1"/>
    <col min="3325" max="3325" width="12.85546875" style="27" customWidth="1"/>
    <col min="3326" max="3326" width="13.42578125" style="27" customWidth="1"/>
    <col min="3327" max="3330" width="9.140625" style="27"/>
    <col min="3331" max="3331" width="15.28515625" style="27" customWidth="1"/>
    <col min="3332" max="3332" width="9.28515625" style="27" bestFit="1" customWidth="1"/>
    <col min="3333" max="3333" width="9.140625" style="27"/>
    <col min="3334" max="3334" width="12.7109375" style="27" customWidth="1"/>
    <col min="3335" max="3573" width="9.140625" style="27"/>
    <col min="3574" max="3574" width="15.42578125" style="27" customWidth="1"/>
    <col min="3575" max="3575" width="14.42578125" style="27" customWidth="1"/>
    <col min="3576" max="3577" width="11" style="27" customWidth="1"/>
    <col min="3578" max="3578" width="15" style="27" customWidth="1"/>
    <col min="3579" max="3579" width="11" style="27" customWidth="1"/>
    <col min="3580" max="3580" width="12.7109375" style="27" customWidth="1"/>
    <col min="3581" max="3581" width="12.85546875" style="27" customWidth="1"/>
    <col min="3582" max="3582" width="13.42578125" style="27" customWidth="1"/>
    <col min="3583" max="3586" width="9.140625" style="27"/>
    <col min="3587" max="3587" width="15.28515625" style="27" customWidth="1"/>
    <col min="3588" max="3588" width="9.28515625" style="27" bestFit="1" customWidth="1"/>
    <col min="3589" max="3589" width="9.140625" style="27"/>
    <col min="3590" max="3590" width="12.7109375" style="27" customWidth="1"/>
    <col min="3591" max="3829" width="9.140625" style="27"/>
    <col min="3830" max="3830" width="15.42578125" style="27" customWidth="1"/>
    <col min="3831" max="3831" width="14.42578125" style="27" customWidth="1"/>
    <col min="3832" max="3833" width="11" style="27" customWidth="1"/>
    <col min="3834" max="3834" width="15" style="27" customWidth="1"/>
    <col min="3835" max="3835" width="11" style="27" customWidth="1"/>
    <col min="3836" max="3836" width="12.7109375" style="27" customWidth="1"/>
    <col min="3837" max="3837" width="12.85546875" style="27" customWidth="1"/>
    <col min="3838" max="3838" width="13.42578125" style="27" customWidth="1"/>
    <col min="3839" max="3842" width="9.140625" style="27"/>
    <col min="3843" max="3843" width="15.28515625" style="27" customWidth="1"/>
    <col min="3844" max="3844" width="9.28515625" style="27" bestFit="1" customWidth="1"/>
    <col min="3845" max="3845" width="9.140625" style="27"/>
    <col min="3846" max="3846" width="12.7109375" style="27" customWidth="1"/>
    <col min="3847" max="4085" width="9.140625" style="27"/>
    <col min="4086" max="4086" width="15.42578125" style="27" customWidth="1"/>
    <col min="4087" max="4087" width="14.42578125" style="27" customWidth="1"/>
    <col min="4088" max="4089" width="11" style="27" customWidth="1"/>
    <col min="4090" max="4090" width="15" style="27" customWidth="1"/>
    <col min="4091" max="4091" width="11" style="27" customWidth="1"/>
    <col min="4092" max="4092" width="12.7109375" style="27" customWidth="1"/>
    <col min="4093" max="4093" width="12.85546875" style="27" customWidth="1"/>
    <col min="4094" max="4094" width="13.42578125" style="27" customWidth="1"/>
    <col min="4095" max="4098" width="9.140625" style="27"/>
    <col min="4099" max="4099" width="15.28515625" style="27" customWidth="1"/>
    <col min="4100" max="4100" width="9.28515625" style="27" bestFit="1" customWidth="1"/>
    <col min="4101" max="4101" width="9.140625" style="27"/>
    <col min="4102" max="4102" width="12.7109375" style="27" customWidth="1"/>
    <col min="4103" max="4341" width="9.140625" style="27"/>
    <col min="4342" max="4342" width="15.42578125" style="27" customWidth="1"/>
    <col min="4343" max="4343" width="14.42578125" style="27" customWidth="1"/>
    <col min="4344" max="4345" width="11" style="27" customWidth="1"/>
    <col min="4346" max="4346" width="15" style="27" customWidth="1"/>
    <col min="4347" max="4347" width="11" style="27" customWidth="1"/>
    <col min="4348" max="4348" width="12.7109375" style="27" customWidth="1"/>
    <col min="4349" max="4349" width="12.85546875" style="27" customWidth="1"/>
    <col min="4350" max="4350" width="13.42578125" style="27" customWidth="1"/>
    <col min="4351" max="4354" width="9.140625" style="27"/>
    <col min="4355" max="4355" width="15.28515625" style="27" customWidth="1"/>
    <col min="4356" max="4356" width="9.28515625" style="27" bestFit="1" customWidth="1"/>
    <col min="4357" max="4357" width="9.140625" style="27"/>
    <col min="4358" max="4358" width="12.7109375" style="27" customWidth="1"/>
    <col min="4359" max="4597" width="9.140625" style="27"/>
    <col min="4598" max="4598" width="15.42578125" style="27" customWidth="1"/>
    <col min="4599" max="4599" width="14.42578125" style="27" customWidth="1"/>
    <col min="4600" max="4601" width="11" style="27" customWidth="1"/>
    <col min="4602" max="4602" width="15" style="27" customWidth="1"/>
    <col min="4603" max="4603" width="11" style="27" customWidth="1"/>
    <col min="4604" max="4604" width="12.7109375" style="27" customWidth="1"/>
    <col min="4605" max="4605" width="12.85546875" style="27" customWidth="1"/>
    <col min="4606" max="4606" width="13.42578125" style="27" customWidth="1"/>
    <col min="4607" max="4610" width="9.140625" style="27"/>
    <col min="4611" max="4611" width="15.28515625" style="27" customWidth="1"/>
    <col min="4612" max="4612" width="9.28515625" style="27" bestFit="1" customWidth="1"/>
    <col min="4613" max="4613" width="9.140625" style="27"/>
    <col min="4614" max="4614" width="12.7109375" style="27" customWidth="1"/>
    <col min="4615" max="4853" width="9.140625" style="27"/>
    <col min="4854" max="4854" width="15.42578125" style="27" customWidth="1"/>
    <col min="4855" max="4855" width="14.42578125" style="27" customWidth="1"/>
    <col min="4856" max="4857" width="11" style="27" customWidth="1"/>
    <col min="4858" max="4858" width="15" style="27" customWidth="1"/>
    <col min="4859" max="4859" width="11" style="27" customWidth="1"/>
    <col min="4860" max="4860" width="12.7109375" style="27" customWidth="1"/>
    <col min="4861" max="4861" width="12.85546875" style="27" customWidth="1"/>
    <col min="4862" max="4862" width="13.42578125" style="27" customWidth="1"/>
    <col min="4863" max="4866" width="9.140625" style="27"/>
    <col min="4867" max="4867" width="15.28515625" style="27" customWidth="1"/>
    <col min="4868" max="4868" width="9.28515625" style="27" bestFit="1" customWidth="1"/>
    <col min="4869" max="4869" width="9.140625" style="27"/>
    <col min="4870" max="4870" width="12.7109375" style="27" customWidth="1"/>
    <col min="4871" max="5109" width="9.140625" style="27"/>
    <col min="5110" max="5110" width="15.42578125" style="27" customWidth="1"/>
    <col min="5111" max="5111" width="14.42578125" style="27" customWidth="1"/>
    <col min="5112" max="5113" width="11" style="27" customWidth="1"/>
    <col min="5114" max="5114" width="15" style="27" customWidth="1"/>
    <col min="5115" max="5115" width="11" style="27" customWidth="1"/>
    <col min="5116" max="5116" width="12.7109375" style="27" customWidth="1"/>
    <col min="5117" max="5117" width="12.85546875" style="27" customWidth="1"/>
    <col min="5118" max="5118" width="13.42578125" style="27" customWidth="1"/>
    <col min="5119" max="5122" width="9.140625" style="27"/>
    <col min="5123" max="5123" width="15.28515625" style="27" customWidth="1"/>
    <col min="5124" max="5124" width="9.28515625" style="27" bestFit="1" customWidth="1"/>
    <col min="5125" max="5125" width="9.140625" style="27"/>
    <col min="5126" max="5126" width="12.7109375" style="27" customWidth="1"/>
    <col min="5127" max="5365" width="9.140625" style="27"/>
    <col min="5366" max="5366" width="15.42578125" style="27" customWidth="1"/>
    <col min="5367" max="5367" width="14.42578125" style="27" customWidth="1"/>
    <col min="5368" max="5369" width="11" style="27" customWidth="1"/>
    <col min="5370" max="5370" width="15" style="27" customWidth="1"/>
    <col min="5371" max="5371" width="11" style="27" customWidth="1"/>
    <col min="5372" max="5372" width="12.7109375" style="27" customWidth="1"/>
    <col min="5373" max="5373" width="12.85546875" style="27" customWidth="1"/>
    <col min="5374" max="5374" width="13.42578125" style="27" customWidth="1"/>
    <col min="5375" max="5378" width="9.140625" style="27"/>
    <col min="5379" max="5379" width="15.28515625" style="27" customWidth="1"/>
    <col min="5380" max="5380" width="9.28515625" style="27" bestFit="1" customWidth="1"/>
    <col min="5381" max="5381" width="9.140625" style="27"/>
    <col min="5382" max="5382" width="12.7109375" style="27" customWidth="1"/>
    <col min="5383" max="5621" width="9.140625" style="27"/>
    <col min="5622" max="5622" width="15.42578125" style="27" customWidth="1"/>
    <col min="5623" max="5623" width="14.42578125" style="27" customWidth="1"/>
    <col min="5624" max="5625" width="11" style="27" customWidth="1"/>
    <col min="5626" max="5626" width="15" style="27" customWidth="1"/>
    <col min="5627" max="5627" width="11" style="27" customWidth="1"/>
    <col min="5628" max="5628" width="12.7109375" style="27" customWidth="1"/>
    <col min="5629" max="5629" width="12.85546875" style="27" customWidth="1"/>
    <col min="5630" max="5630" width="13.42578125" style="27" customWidth="1"/>
    <col min="5631" max="5634" width="9.140625" style="27"/>
    <col min="5635" max="5635" width="15.28515625" style="27" customWidth="1"/>
    <col min="5636" max="5636" width="9.28515625" style="27" bestFit="1" customWidth="1"/>
    <col min="5637" max="5637" width="9.140625" style="27"/>
    <col min="5638" max="5638" width="12.7109375" style="27" customWidth="1"/>
    <col min="5639" max="5877" width="9.140625" style="27"/>
    <col min="5878" max="5878" width="15.42578125" style="27" customWidth="1"/>
    <col min="5879" max="5879" width="14.42578125" style="27" customWidth="1"/>
    <col min="5880" max="5881" width="11" style="27" customWidth="1"/>
    <col min="5882" max="5882" width="15" style="27" customWidth="1"/>
    <col min="5883" max="5883" width="11" style="27" customWidth="1"/>
    <col min="5884" max="5884" width="12.7109375" style="27" customWidth="1"/>
    <col min="5885" max="5885" width="12.85546875" style="27" customWidth="1"/>
    <col min="5886" max="5886" width="13.42578125" style="27" customWidth="1"/>
    <col min="5887" max="5890" width="9.140625" style="27"/>
    <col min="5891" max="5891" width="15.28515625" style="27" customWidth="1"/>
    <col min="5892" max="5892" width="9.28515625" style="27" bestFit="1" customWidth="1"/>
    <col min="5893" max="5893" width="9.140625" style="27"/>
    <col min="5894" max="5894" width="12.7109375" style="27" customWidth="1"/>
    <col min="5895" max="6133" width="9.140625" style="27"/>
    <col min="6134" max="6134" width="15.42578125" style="27" customWidth="1"/>
    <col min="6135" max="6135" width="14.42578125" style="27" customWidth="1"/>
    <col min="6136" max="6137" width="11" style="27" customWidth="1"/>
    <col min="6138" max="6138" width="15" style="27" customWidth="1"/>
    <col min="6139" max="6139" width="11" style="27" customWidth="1"/>
    <col min="6140" max="6140" width="12.7109375" style="27" customWidth="1"/>
    <col min="6141" max="6141" width="12.85546875" style="27" customWidth="1"/>
    <col min="6142" max="6142" width="13.42578125" style="27" customWidth="1"/>
    <col min="6143" max="6146" width="9.140625" style="27"/>
    <col min="6147" max="6147" width="15.28515625" style="27" customWidth="1"/>
    <col min="6148" max="6148" width="9.28515625" style="27" bestFit="1" customWidth="1"/>
    <col min="6149" max="6149" width="9.140625" style="27"/>
    <col min="6150" max="6150" width="12.7109375" style="27" customWidth="1"/>
    <col min="6151" max="6389" width="9.140625" style="27"/>
    <col min="6390" max="6390" width="15.42578125" style="27" customWidth="1"/>
    <col min="6391" max="6391" width="14.42578125" style="27" customWidth="1"/>
    <col min="6392" max="6393" width="11" style="27" customWidth="1"/>
    <col min="6394" max="6394" width="15" style="27" customWidth="1"/>
    <col min="6395" max="6395" width="11" style="27" customWidth="1"/>
    <col min="6396" max="6396" width="12.7109375" style="27" customWidth="1"/>
    <col min="6397" max="6397" width="12.85546875" style="27" customWidth="1"/>
    <col min="6398" max="6398" width="13.42578125" style="27" customWidth="1"/>
    <col min="6399" max="6402" width="9.140625" style="27"/>
    <col min="6403" max="6403" width="15.28515625" style="27" customWidth="1"/>
    <col min="6404" max="6404" width="9.28515625" style="27" bestFit="1" customWidth="1"/>
    <col min="6405" max="6405" width="9.140625" style="27"/>
    <col min="6406" max="6406" width="12.7109375" style="27" customWidth="1"/>
    <col min="6407" max="6645" width="9.140625" style="27"/>
    <col min="6646" max="6646" width="15.42578125" style="27" customWidth="1"/>
    <col min="6647" max="6647" width="14.42578125" style="27" customWidth="1"/>
    <col min="6648" max="6649" width="11" style="27" customWidth="1"/>
    <col min="6650" max="6650" width="15" style="27" customWidth="1"/>
    <col min="6651" max="6651" width="11" style="27" customWidth="1"/>
    <col min="6652" max="6652" width="12.7109375" style="27" customWidth="1"/>
    <col min="6653" max="6653" width="12.85546875" style="27" customWidth="1"/>
    <col min="6654" max="6654" width="13.42578125" style="27" customWidth="1"/>
    <col min="6655" max="6658" width="9.140625" style="27"/>
    <col min="6659" max="6659" width="15.28515625" style="27" customWidth="1"/>
    <col min="6660" max="6660" width="9.28515625" style="27" bestFit="1" customWidth="1"/>
    <col min="6661" max="6661" width="9.140625" style="27"/>
    <col min="6662" max="6662" width="12.7109375" style="27" customWidth="1"/>
    <col min="6663" max="6901" width="9.140625" style="27"/>
    <col min="6902" max="6902" width="15.42578125" style="27" customWidth="1"/>
    <col min="6903" max="6903" width="14.42578125" style="27" customWidth="1"/>
    <col min="6904" max="6905" width="11" style="27" customWidth="1"/>
    <col min="6906" max="6906" width="15" style="27" customWidth="1"/>
    <col min="6907" max="6907" width="11" style="27" customWidth="1"/>
    <col min="6908" max="6908" width="12.7109375" style="27" customWidth="1"/>
    <col min="6909" max="6909" width="12.85546875" style="27" customWidth="1"/>
    <col min="6910" max="6910" width="13.42578125" style="27" customWidth="1"/>
    <col min="6911" max="6914" width="9.140625" style="27"/>
    <col min="6915" max="6915" width="15.28515625" style="27" customWidth="1"/>
    <col min="6916" max="6916" width="9.28515625" style="27" bestFit="1" customWidth="1"/>
    <col min="6917" max="6917" width="9.140625" style="27"/>
    <col min="6918" max="6918" width="12.7109375" style="27" customWidth="1"/>
    <col min="6919" max="7157" width="9.140625" style="27"/>
    <col min="7158" max="7158" width="15.42578125" style="27" customWidth="1"/>
    <col min="7159" max="7159" width="14.42578125" style="27" customWidth="1"/>
    <col min="7160" max="7161" width="11" style="27" customWidth="1"/>
    <col min="7162" max="7162" width="15" style="27" customWidth="1"/>
    <col min="7163" max="7163" width="11" style="27" customWidth="1"/>
    <col min="7164" max="7164" width="12.7109375" style="27" customWidth="1"/>
    <col min="7165" max="7165" width="12.85546875" style="27" customWidth="1"/>
    <col min="7166" max="7166" width="13.42578125" style="27" customWidth="1"/>
    <col min="7167" max="7170" width="9.140625" style="27"/>
    <col min="7171" max="7171" width="15.28515625" style="27" customWidth="1"/>
    <col min="7172" max="7172" width="9.28515625" style="27" bestFit="1" customWidth="1"/>
    <col min="7173" max="7173" width="9.140625" style="27"/>
    <col min="7174" max="7174" width="12.7109375" style="27" customWidth="1"/>
    <col min="7175" max="7413" width="9.140625" style="27"/>
    <col min="7414" max="7414" width="15.42578125" style="27" customWidth="1"/>
    <col min="7415" max="7415" width="14.42578125" style="27" customWidth="1"/>
    <col min="7416" max="7417" width="11" style="27" customWidth="1"/>
    <col min="7418" max="7418" width="15" style="27" customWidth="1"/>
    <col min="7419" max="7419" width="11" style="27" customWidth="1"/>
    <col min="7420" max="7420" width="12.7109375" style="27" customWidth="1"/>
    <col min="7421" max="7421" width="12.85546875" style="27" customWidth="1"/>
    <col min="7422" max="7422" width="13.42578125" style="27" customWidth="1"/>
    <col min="7423" max="7426" width="9.140625" style="27"/>
    <col min="7427" max="7427" width="15.28515625" style="27" customWidth="1"/>
    <col min="7428" max="7428" width="9.28515625" style="27" bestFit="1" customWidth="1"/>
    <col min="7429" max="7429" width="9.140625" style="27"/>
    <col min="7430" max="7430" width="12.7109375" style="27" customWidth="1"/>
    <col min="7431" max="7669" width="9.140625" style="27"/>
    <col min="7670" max="7670" width="15.42578125" style="27" customWidth="1"/>
    <col min="7671" max="7671" width="14.42578125" style="27" customWidth="1"/>
    <col min="7672" max="7673" width="11" style="27" customWidth="1"/>
    <col min="7674" max="7674" width="15" style="27" customWidth="1"/>
    <col min="7675" max="7675" width="11" style="27" customWidth="1"/>
    <col min="7676" max="7676" width="12.7109375" style="27" customWidth="1"/>
    <col min="7677" max="7677" width="12.85546875" style="27" customWidth="1"/>
    <col min="7678" max="7678" width="13.42578125" style="27" customWidth="1"/>
    <col min="7679" max="7682" width="9.140625" style="27"/>
    <col min="7683" max="7683" width="15.28515625" style="27" customWidth="1"/>
    <col min="7684" max="7684" width="9.28515625" style="27" bestFit="1" customWidth="1"/>
    <col min="7685" max="7685" width="9.140625" style="27"/>
    <col min="7686" max="7686" width="12.7109375" style="27" customWidth="1"/>
    <col min="7687" max="7925" width="9.140625" style="27"/>
    <col min="7926" max="7926" width="15.42578125" style="27" customWidth="1"/>
    <col min="7927" max="7927" width="14.42578125" style="27" customWidth="1"/>
    <col min="7928" max="7929" width="11" style="27" customWidth="1"/>
    <col min="7930" max="7930" width="15" style="27" customWidth="1"/>
    <col min="7931" max="7931" width="11" style="27" customWidth="1"/>
    <col min="7932" max="7932" width="12.7109375" style="27" customWidth="1"/>
    <col min="7933" max="7933" width="12.85546875" style="27" customWidth="1"/>
    <col min="7934" max="7934" width="13.42578125" style="27" customWidth="1"/>
    <col min="7935" max="7938" width="9.140625" style="27"/>
    <col min="7939" max="7939" width="15.28515625" style="27" customWidth="1"/>
    <col min="7940" max="7940" width="9.28515625" style="27" bestFit="1" customWidth="1"/>
    <col min="7941" max="7941" width="9.140625" style="27"/>
    <col min="7942" max="7942" width="12.7109375" style="27" customWidth="1"/>
    <col min="7943" max="8181" width="9.140625" style="27"/>
    <col min="8182" max="8182" width="15.42578125" style="27" customWidth="1"/>
    <col min="8183" max="8183" width="14.42578125" style="27" customWidth="1"/>
    <col min="8184" max="8185" width="11" style="27" customWidth="1"/>
    <col min="8186" max="8186" width="15" style="27" customWidth="1"/>
    <col min="8187" max="8187" width="11" style="27" customWidth="1"/>
    <col min="8188" max="8188" width="12.7109375" style="27" customWidth="1"/>
    <col min="8189" max="8189" width="12.85546875" style="27" customWidth="1"/>
    <col min="8190" max="8190" width="13.42578125" style="27" customWidth="1"/>
    <col min="8191" max="8194" width="9.140625" style="27"/>
    <col min="8195" max="8195" width="15.28515625" style="27" customWidth="1"/>
    <col min="8196" max="8196" width="9.28515625" style="27" bestFit="1" customWidth="1"/>
    <col min="8197" max="8197" width="9.140625" style="27"/>
    <col min="8198" max="8198" width="12.7109375" style="27" customWidth="1"/>
    <col min="8199" max="8437" width="9.140625" style="27"/>
    <col min="8438" max="8438" width="15.42578125" style="27" customWidth="1"/>
    <col min="8439" max="8439" width="14.42578125" style="27" customWidth="1"/>
    <col min="8440" max="8441" width="11" style="27" customWidth="1"/>
    <col min="8442" max="8442" width="15" style="27" customWidth="1"/>
    <col min="8443" max="8443" width="11" style="27" customWidth="1"/>
    <col min="8444" max="8444" width="12.7109375" style="27" customWidth="1"/>
    <col min="8445" max="8445" width="12.85546875" style="27" customWidth="1"/>
    <col min="8446" max="8446" width="13.42578125" style="27" customWidth="1"/>
    <col min="8447" max="8450" width="9.140625" style="27"/>
    <col min="8451" max="8451" width="15.28515625" style="27" customWidth="1"/>
    <col min="8452" max="8452" width="9.28515625" style="27" bestFit="1" customWidth="1"/>
    <col min="8453" max="8453" width="9.140625" style="27"/>
    <col min="8454" max="8454" width="12.7109375" style="27" customWidth="1"/>
    <col min="8455" max="8693" width="9.140625" style="27"/>
    <col min="8694" max="8694" width="15.42578125" style="27" customWidth="1"/>
    <col min="8695" max="8695" width="14.42578125" style="27" customWidth="1"/>
    <col min="8696" max="8697" width="11" style="27" customWidth="1"/>
    <col min="8698" max="8698" width="15" style="27" customWidth="1"/>
    <col min="8699" max="8699" width="11" style="27" customWidth="1"/>
    <col min="8700" max="8700" width="12.7109375" style="27" customWidth="1"/>
    <col min="8701" max="8701" width="12.85546875" style="27" customWidth="1"/>
    <col min="8702" max="8702" width="13.42578125" style="27" customWidth="1"/>
    <col min="8703" max="8706" width="9.140625" style="27"/>
    <col min="8707" max="8707" width="15.28515625" style="27" customWidth="1"/>
    <col min="8708" max="8708" width="9.28515625" style="27" bestFit="1" customWidth="1"/>
    <col min="8709" max="8709" width="9.140625" style="27"/>
    <col min="8710" max="8710" width="12.7109375" style="27" customWidth="1"/>
    <col min="8711" max="8949" width="9.140625" style="27"/>
    <col min="8950" max="8950" width="15.42578125" style="27" customWidth="1"/>
    <col min="8951" max="8951" width="14.42578125" style="27" customWidth="1"/>
    <col min="8952" max="8953" width="11" style="27" customWidth="1"/>
    <col min="8954" max="8954" width="15" style="27" customWidth="1"/>
    <col min="8955" max="8955" width="11" style="27" customWidth="1"/>
    <col min="8956" max="8956" width="12.7109375" style="27" customWidth="1"/>
    <col min="8957" max="8957" width="12.85546875" style="27" customWidth="1"/>
    <col min="8958" max="8958" width="13.42578125" style="27" customWidth="1"/>
    <col min="8959" max="8962" width="9.140625" style="27"/>
    <col min="8963" max="8963" width="15.28515625" style="27" customWidth="1"/>
    <col min="8964" max="8964" width="9.28515625" style="27" bestFit="1" customWidth="1"/>
    <col min="8965" max="8965" width="9.140625" style="27"/>
    <col min="8966" max="8966" width="12.7109375" style="27" customWidth="1"/>
    <col min="8967" max="9205" width="9.140625" style="27"/>
    <col min="9206" max="9206" width="15.42578125" style="27" customWidth="1"/>
    <col min="9207" max="9207" width="14.42578125" style="27" customWidth="1"/>
    <col min="9208" max="9209" width="11" style="27" customWidth="1"/>
    <col min="9210" max="9210" width="15" style="27" customWidth="1"/>
    <col min="9211" max="9211" width="11" style="27" customWidth="1"/>
    <col min="9212" max="9212" width="12.7109375" style="27" customWidth="1"/>
    <col min="9213" max="9213" width="12.85546875" style="27" customWidth="1"/>
    <col min="9214" max="9214" width="13.42578125" style="27" customWidth="1"/>
    <col min="9215" max="9218" width="9.140625" style="27"/>
    <col min="9219" max="9219" width="15.28515625" style="27" customWidth="1"/>
    <col min="9220" max="9220" width="9.28515625" style="27" bestFit="1" customWidth="1"/>
    <col min="9221" max="9221" width="9.140625" style="27"/>
    <col min="9222" max="9222" width="12.7109375" style="27" customWidth="1"/>
    <col min="9223" max="9461" width="9.140625" style="27"/>
    <col min="9462" max="9462" width="15.42578125" style="27" customWidth="1"/>
    <col min="9463" max="9463" width="14.42578125" style="27" customWidth="1"/>
    <col min="9464" max="9465" width="11" style="27" customWidth="1"/>
    <col min="9466" max="9466" width="15" style="27" customWidth="1"/>
    <col min="9467" max="9467" width="11" style="27" customWidth="1"/>
    <col min="9468" max="9468" width="12.7109375" style="27" customWidth="1"/>
    <col min="9469" max="9469" width="12.85546875" style="27" customWidth="1"/>
    <col min="9470" max="9470" width="13.42578125" style="27" customWidth="1"/>
    <col min="9471" max="9474" width="9.140625" style="27"/>
    <col min="9475" max="9475" width="15.28515625" style="27" customWidth="1"/>
    <col min="9476" max="9476" width="9.28515625" style="27" bestFit="1" customWidth="1"/>
    <col min="9477" max="9477" width="9.140625" style="27"/>
    <col min="9478" max="9478" width="12.7109375" style="27" customWidth="1"/>
    <col min="9479" max="9717" width="9.140625" style="27"/>
    <col min="9718" max="9718" width="15.42578125" style="27" customWidth="1"/>
    <col min="9719" max="9719" width="14.42578125" style="27" customWidth="1"/>
    <col min="9720" max="9721" width="11" style="27" customWidth="1"/>
    <col min="9722" max="9722" width="15" style="27" customWidth="1"/>
    <col min="9723" max="9723" width="11" style="27" customWidth="1"/>
    <col min="9724" max="9724" width="12.7109375" style="27" customWidth="1"/>
    <col min="9725" max="9725" width="12.85546875" style="27" customWidth="1"/>
    <col min="9726" max="9726" width="13.42578125" style="27" customWidth="1"/>
    <col min="9727" max="9730" width="9.140625" style="27"/>
    <col min="9731" max="9731" width="15.28515625" style="27" customWidth="1"/>
    <col min="9732" max="9732" width="9.28515625" style="27" bestFit="1" customWidth="1"/>
    <col min="9733" max="9733" width="9.140625" style="27"/>
    <col min="9734" max="9734" width="12.7109375" style="27" customWidth="1"/>
    <col min="9735" max="9973" width="9.140625" style="27"/>
    <col min="9974" max="9974" width="15.42578125" style="27" customWidth="1"/>
    <col min="9975" max="9975" width="14.42578125" style="27" customWidth="1"/>
    <col min="9976" max="9977" width="11" style="27" customWidth="1"/>
    <col min="9978" max="9978" width="15" style="27" customWidth="1"/>
    <col min="9979" max="9979" width="11" style="27" customWidth="1"/>
    <col min="9980" max="9980" width="12.7109375" style="27" customWidth="1"/>
    <col min="9981" max="9981" width="12.85546875" style="27" customWidth="1"/>
    <col min="9982" max="9982" width="13.42578125" style="27" customWidth="1"/>
    <col min="9983" max="9986" width="9.140625" style="27"/>
    <col min="9987" max="9987" width="15.28515625" style="27" customWidth="1"/>
    <col min="9988" max="9988" width="9.28515625" style="27" bestFit="1" customWidth="1"/>
    <col min="9989" max="9989" width="9.140625" style="27"/>
    <col min="9990" max="9990" width="12.7109375" style="27" customWidth="1"/>
    <col min="9991" max="10229" width="9.140625" style="27"/>
    <col min="10230" max="10230" width="15.42578125" style="27" customWidth="1"/>
    <col min="10231" max="10231" width="14.42578125" style="27" customWidth="1"/>
    <col min="10232" max="10233" width="11" style="27" customWidth="1"/>
    <col min="10234" max="10234" width="15" style="27" customWidth="1"/>
    <col min="10235" max="10235" width="11" style="27" customWidth="1"/>
    <col min="10236" max="10236" width="12.7109375" style="27" customWidth="1"/>
    <col min="10237" max="10237" width="12.85546875" style="27" customWidth="1"/>
    <col min="10238" max="10238" width="13.42578125" style="27" customWidth="1"/>
    <col min="10239" max="10242" width="9.140625" style="27"/>
    <col min="10243" max="10243" width="15.28515625" style="27" customWidth="1"/>
    <col min="10244" max="10244" width="9.28515625" style="27" bestFit="1" customWidth="1"/>
    <col min="10245" max="10245" width="9.140625" style="27"/>
    <col min="10246" max="10246" width="12.7109375" style="27" customWidth="1"/>
    <col min="10247" max="10485" width="9.140625" style="27"/>
    <col min="10486" max="10486" width="15.42578125" style="27" customWidth="1"/>
    <col min="10487" max="10487" width="14.42578125" style="27" customWidth="1"/>
    <col min="10488" max="10489" width="11" style="27" customWidth="1"/>
    <col min="10490" max="10490" width="15" style="27" customWidth="1"/>
    <col min="10491" max="10491" width="11" style="27" customWidth="1"/>
    <col min="10492" max="10492" width="12.7109375" style="27" customWidth="1"/>
    <col min="10493" max="10493" width="12.85546875" style="27" customWidth="1"/>
    <col min="10494" max="10494" width="13.42578125" style="27" customWidth="1"/>
    <col min="10495" max="10498" width="9.140625" style="27"/>
    <col min="10499" max="10499" width="15.28515625" style="27" customWidth="1"/>
    <col min="10500" max="10500" width="9.28515625" style="27" bestFit="1" customWidth="1"/>
    <col min="10501" max="10501" width="9.140625" style="27"/>
    <col min="10502" max="10502" width="12.7109375" style="27" customWidth="1"/>
    <col min="10503" max="10741" width="9.140625" style="27"/>
    <col min="10742" max="10742" width="15.42578125" style="27" customWidth="1"/>
    <col min="10743" max="10743" width="14.42578125" style="27" customWidth="1"/>
    <col min="10744" max="10745" width="11" style="27" customWidth="1"/>
    <col min="10746" max="10746" width="15" style="27" customWidth="1"/>
    <col min="10747" max="10747" width="11" style="27" customWidth="1"/>
    <col min="10748" max="10748" width="12.7109375" style="27" customWidth="1"/>
    <col min="10749" max="10749" width="12.85546875" style="27" customWidth="1"/>
    <col min="10750" max="10750" width="13.42578125" style="27" customWidth="1"/>
    <col min="10751" max="10754" width="9.140625" style="27"/>
    <col min="10755" max="10755" width="15.28515625" style="27" customWidth="1"/>
    <col min="10756" max="10756" width="9.28515625" style="27" bestFit="1" customWidth="1"/>
    <col min="10757" max="10757" width="9.140625" style="27"/>
    <col min="10758" max="10758" width="12.7109375" style="27" customWidth="1"/>
    <col min="10759" max="10997" width="9.140625" style="27"/>
    <col min="10998" max="10998" width="15.42578125" style="27" customWidth="1"/>
    <col min="10999" max="10999" width="14.42578125" style="27" customWidth="1"/>
    <col min="11000" max="11001" width="11" style="27" customWidth="1"/>
    <col min="11002" max="11002" width="15" style="27" customWidth="1"/>
    <col min="11003" max="11003" width="11" style="27" customWidth="1"/>
    <col min="11004" max="11004" width="12.7109375" style="27" customWidth="1"/>
    <col min="11005" max="11005" width="12.85546875" style="27" customWidth="1"/>
    <col min="11006" max="11006" width="13.42578125" style="27" customWidth="1"/>
    <col min="11007" max="11010" width="9.140625" style="27"/>
    <col min="11011" max="11011" width="15.28515625" style="27" customWidth="1"/>
    <col min="11012" max="11012" width="9.28515625" style="27" bestFit="1" customWidth="1"/>
    <col min="11013" max="11013" width="9.140625" style="27"/>
    <col min="11014" max="11014" width="12.7109375" style="27" customWidth="1"/>
    <col min="11015" max="11253" width="9.140625" style="27"/>
    <col min="11254" max="11254" width="15.42578125" style="27" customWidth="1"/>
    <col min="11255" max="11255" width="14.42578125" style="27" customWidth="1"/>
    <col min="11256" max="11257" width="11" style="27" customWidth="1"/>
    <col min="11258" max="11258" width="15" style="27" customWidth="1"/>
    <col min="11259" max="11259" width="11" style="27" customWidth="1"/>
    <col min="11260" max="11260" width="12.7109375" style="27" customWidth="1"/>
    <col min="11261" max="11261" width="12.85546875" style="27" customWidth="1"/>
    <col min="11262" max="11262" width="13.42578125" style="27" customWidth="1"/>
    <col min="11263" max="11266" width="9.140625" style="27"/>
    <col min="11267" max="11267" width="15.28515625" style="27" customWidth="1"/>
    <col min="11268" max="11268" width="9.28515625" style="27" bestFit="1" customWidth="1"/>
    <col min="11269" max="11269" width="9.140625" style="27"/>
    <col min="11270" max="11270" width="12.7109375" style="27" customWidth="1"/>
    <col min="11271" max="11509" width="9.140625" style="27"/>
    <col min="11510" max="11510" width="15.42578125" style="27" customWidth="1"/>
    <col min="11511" max="11511" width="14.42578125" style="27" customWidth="1"/>
    <col min="11512" max="11513" width="11" style="27" customWidth="1"/>
    <col min="11514" max="11514" width="15" style="27" customWidth="1"/>
    <col min="11515" max="11515" width="11" style="27" customWidth="1"/>
    <col min="11516" max="11516" width="12.7109375" style="27" customWidth="1"/>
    <col min="11517" max="11517" width="12.85546875" style="27" customWidth="1"/>
    <col min="11518" max="11518" width="13.42578125" style="27" customWidth="1"/>
    <col min="11519" max="11522" width="9.140625" style="27"/>
    <col min="11523" max="11523" width="15.28515625" style="27" customWidth="1"/>
    <col min="11524" max="11524" width="9.28515625" style="27" bestFit="1" customWidth="1"/>
    <col min="11525" max="11525" width="9.140625" style="27"/>
    <col min="11526" max="11526" width="12.7109375" style="27" customWidth="1"/>
    <col min="11527" max="11765" width="9.140625" style="27"/>
    <col min="11766" max="11766" width="15.42578125" style="27" customWidth="1"/>
    <col min="11767" max="11767" width="14.42578125" style="27" customWidth="1"/>
    <col min="11768" max="11769" width="11" style="27" customWidth="1"/>
    <col min="11770" max="11770" width="15" style="27" customWidth="1"/>
    <col min="11771" max="11771" width="11" style="27" customWidth="1"/>
    <col min="11772" max="11772" width="12.7109375" style="27" customWidth="1"/>
    <col min="11773" max="11773" width="12.85546875" style="27" customWidth="1"/>
    <col min="11774" max="11774" width="13.42578125" style="27" customWidth="1"/>
    <col min="11775" max="11778" width="9.140625" style="27"/>
    <col min="11779" max="11779" width="15.28515625" style="27" customWidth="1"/>
    <col min="11780" max="11780" width="9.28515625" style="27" bestFit="1" customWidth="1"/>
    <col min="11781" max="11781" width="9.140625" style="27"/>
    <col min="11782" max="11782" width="12.7109375" style="27" customWidth="1"/>
    <col min="11783" max="12021" width="9.140625" style="27"/>
    <col min="12022" max="12022" width="15.42578125" style="27" customWidth="1"/>
    <col min="12023" max="12023" width="14.42578125" style="27" customWidth="1"/>
    <col min="12024" max="12025" width="11" style="27" customWidth="1"/>
    <col min="12026" max="12026" width="15" style="27" customWidth="1"/>
    <col min="12027" max="12027" width="11" style="27" customWidth="1"/>
    <col min="12028" max="12028" width="12.7109375" style="27" customWidth="1"/>
    <col min="12029" max="12029" width="12.85546875" style="27" customWidth="1"/>
    <col min="12030" max="12030" width="13.42578125" style="27" customWidth="1"/>
    <col min="12031" max="12034" width="9.140625" style="27"/>
    <col min="12035" max="12035" width="15.28515625" style="27" customWidth="1"/>
    <col min="12036" max="12036" width="9.28515625" style="27" bestFit="1" customWidth="1"/>
    <col min="12037" max="12037" width="9.140625" style="27"/>
    <col min="12038" max="12038" width="12.7109375" style="27" customWidth="1"/>
    <col min="12039" max="12277" width="9.140625" style="27"/>
    <col min="12278" max="12278" width="15.42578125" style="27" customWidth="1"/>
    <col min="12279" max="12279" width="14.42578125" style="27" customWidth="1"/>
    <col min="12280" max="12281" width="11" style="27" customWidth="1"/>
    <col min="12282" max="12282" width="15" style="27" customWidth="1"/>
    <col min="12283" max="12283" width="11" style="27" customWidth="1"/>
    <col min="12284" max="12284" width="12.7109375" style="27" customWidth="1"/>
    <col min="12285" max="12285" width="12.85546875" style="27" customWidth="1"/>
    <col min="12286" max="12286" width="13.42578125" style="27" customWidth="1"/>
    <col min="12287" max="12290" width="9.140625" style="27"/>
    <col min="12291" max="12291" width="15.28515625" style="27" customWidth="1"/>
    <col min="12292" max="12292" width="9.28515625" style="27" bestFit="1" customWidth="1"/>
    <col min="12293" max="12293" width="9.140625" style="27"/>
    <col min="12294" max="12294" width="12.7109375" style="27" customWidth="1"/>
    <col min="12295" max="12533" width="9.140625" style="27"/>
    <col min="12534" max="12534" width="15.42578125" style="27" customWidth="1"/>
    <col min="12535" max="12535" width="14.42578125" style="27" customWidth="1"/>
    <col min="12536" max="12537" width="11" style="27" customWidth="1"/>
    <col min="12538" max="12538" width="15" style="27" customWidth="1"/>
    <col min="12539" max="12539" width="11" style="27" customWidth="1"/>
    <col min="12540" max="12540" width="12.7109375" style="27" customWidth="1"/>
    <col min="12541" max="12541" width="12.85546875" style="27" customWidth="1"/>
    <col min="12542" max="12542" width="13.42578125" style="27" customWidth="1"/>
    <col min="12543" max="12546" width="9.140625" style="27"/>
    <col min="12547" max="12547" width="15.28515625" style="27" customWidth="1"/>
    <col min="12548" max="12548" width="9.28515625" style="27" bestFit="1" customWidth="1"/>
    <col min="12549" max="12549" width="9.140625" style="27"/>
    <col min="12550" max="12550" width="12.7109375" style="27" customWidth="1"/>
    <col min="12551" max="12789" width="9.140625" style="27"/>
    <col min="12790" max="12790" width="15.42578125" style="27" customWidth="1"/>
    <col min="12791" max="12791" width="14.42578125" style="27" customWidth="1"/>
    <col min="12792" max="12793" width="11" style="27" customWidth="1"/>
    <col min="12794" max="12794" width="15" style="27" customWidth="1"/>
    <col min="12795" max="12795" width="11" style="27" customWidth="1"/>
    <col min="12796" max="12796" width="12.7109375" style="27" customWidth="1"/>
    <col min="12797" max="12797" width="12.85546875" style="27" customWidth="1"/>
    <col min="12798" max="12798" width="13.42578125" style="27" customWidth="1"/>
    <col min="12799" max="12802" width="9.140625" style="27"/>
    <col min="12803" max="12803" width="15.28515625" style="27" customWidth="1"/>
    <col min="12804" max="12804" width="9.28515625" style="27" bestFit="1" customWidth="1"/>
    <col min="12805" max="12805" width="9.140625" style="27"/>
    <col min="12806" max="12806" width="12.7109375" style="27" customWidth="1"/>
    <col min="12807" max="13045" width="9.140625" style="27"/>
    <col min="13046" max="13046" width="15.42578125" style="27" customWidth="1"/>
    <col min="13047" max="13047" width="14.42578125" style="27" customWidth="1"/>
    <col min="13048" max="13049" width="11" style="27" customWidth="1"/>
    <col min="13050" max="13050" width="15" style="27" customWidth="1"/>
    <col min="13051" max="13051" width="11" style="27" customWidth="1"/>
    <col min="13052" max="13052" width="12.7109375" style="27" customWidth="1"/>
    <col min="13053" max="13053" width="12.85546875" style="27" customWidth="1"/>
    <col min="13054" max="13054" width="13.42578125" style="27" customWidth="1"/>
    <col min="13055" max="13058" width="9.140625" style="27"/>
    <col min="13059" max="13059" width="15.28515625" style="27" customWidth="1"/>
    <col min="13060" max="13060" width="9.28515625" style="27" bestFit="1" customWidth="1"/>
    <col min="13061" max="13061" width="9.140625" style="27"/>
    <col min="13062" max="13062" width="12.7109375" style="27" customWidth="1"/>
    <col min="13063" max="13301" width="9.140625" style="27"/>
    <col min="13302" max="13302" width="15.42578125" style="27" customWidth="1"/>
    <col min="13303" max="13303" width="14.42578125" style="27" customWidth="1"/>
    <col min="13304" max="13305" width="11" style="27" customWidth="1"/>
    <col min="13306" max="13306" width="15" style="27" customWidth="1"/>
    <col min="13307" max="13307" width="11" style="27" customWidth="1"/>
    <col min="13308" max="13308" width="12.7109375" style="27" customWidth="1"/>
    <col min="13309" max="13309" width="12.85546875" style="27" customWidth="1"/>
    <col min="13310" max="13310" width="13.42578125" style="27" customWidth="1"/>
    <col min="13311" max="13314" width="9.140625" style="27"/>
    <col min="13315" max="13315" width="15.28515625" style="27" customWidth="1"/>
    <col min="13316" max="13316" width="9.28515625" style="27" bestFit="1" customWidth="1"/>
    <col min="13317" max="13317" width="9.140625" style="27"/>
    <col min="13318" max="13318" width="12.7109375" style="27" customWidth="1"/>
    <col min="13319" max="13557" width="9.140625" style="27"/>
    <col min="13558" max="13558" width="15.42578125" style="27" customWidth="1"/>
    <col min="13559" max="13559" width="14.42578125" style="27" customWidth="1"/>
    <col min="13560" max="13561" width="11" style="27" customWidth="1"/>
    <col min="13562" max="13562" width="15" style="27" customWidth="1"/>
    <col min="13563" max="13563" width="11" style="27" customWidth="1"/>
    <col min="13564" max="13564" width="12.7109375" style="27" customWidth="1"/>
    <col min="13565" max="13565" width="12.85546875" style="27" customWidth="1"/>
    <col min="13566" max="13566" width="13.42578125" style="27" customWidth="1"/>
    <col min="13567" max="13570" width="9.140625" style="27"/>
    <col min="13571" max="13571" width="15.28515625" style="27" customWidth="1"/>
    <col min="13572" max="13572" width="9.28515625" style="27" bestFit="1" customWidth="1"/>
    <col min="13573" max="13573" width="9.140625" style="27"/>
    <col min="13574" max="13574" width="12.7109375" style="27" customWidth="1"/>
    <col min="13575" max="13813" width="9.140625" style="27"/>
    <col min="13814" max="13814" width="15.42578125" style="27" customWidth="1"/>
    <col min="13815" max="13815" width="14.42578125" style="27" customWidth="1"/>
    <col min="13816" max="13817" width="11" style="27" customWidth="1"/>
    <col min="13818" max="13818" width="15" style="27" customWidth="1"/>
    <col min="13819" max="13819" width="11" style="27" customWidth="1"/>
    <col min="13820" max="13820" width="12.7109375" style="27" customWidth="1"/>
    <col min="13821" max="13821" width="12.85546875" style="27" customWidth="1"/>
    <col min="13822" max="13822" width="13.42578125" style="27" customWidth="1"/>
    <col min="13823" max="13826" width="9.140625" style="27"/>
    <col min="13827" max="13827" width="15.28515625" style="27" customWidth="1"/>
    <col min="13828" max="13828" width="9.28515625" style="27" bestFit="1" customWidth="1"/>
    <col min="13829" max="13829" width="9.140625" style="27"/>
    <col min="13830" max="13830" width="12.7109375" style="27" customWidth="1"/>
    <col min="13831" max="14069" width="9.140625" style="27"/>
    <col min="14070" max="14070" width="15.42578125" style="27" customWidth="1"/>
    <col min="14071" max="14071" width="14.42578125" style="27" customWidth="1"/>
    <col min="14072" max="14073" width="11" style="27" customWidth="1"/>
    <col min="14074" max="14074" width="15" style="27" customWidth="1"/>
    <col min="14075" max="14075" width="11" style="27" customWidth="1"/>
    <col min="14076" max="14076" width="12.7109375" style="27" customWidth="1"/>
    <col min="14077" max="14077" width="12.85546875" style="27" customWidth="1"/>
    <col min="14078" max="14078" width="13.42578125" style="27" customWidth="1"/>
    <col min="14079" max="14082" width="9.140625" style="27"/>
    <col min="14083" max="14083" width="15.28515625" style="27" customWidth="1"/>
    <col min="14084" max="14084" width="9.28515625" style="27" bestFit="1" customWidth="1"/>
    <col min="14085" max="14085" width="9.140625" style="27"/>
    <col min="14086" max="14086" width="12.7109375" style="27" customWidth="1"/>
    <col min="14087" max="14325" width="9.140625" style="27"/>
    <col min="14326" max="14326" width="15.42578125" style="27" customWidth="1"/>
    <col min="14327" max="14327" width="14.42578125" style="27" customWidth="1"/>
    <col min="14328" max="14329" width="11" style="27" customWidth="1"/>
    <col min="14330" max="14330" width="15" style="27" customWidth="1"/>
    <col min="14331" max="14331" width="11" style="27" customWidth="1"/>
    <col min="14332" max="14332" width="12.7109375" style="27" customWidth="1"/>
    <col min="14333" max="14333" width="12.85546875" style="27" customWidth="1"/>
    <col min="14334" max="14334" width="13.42578125" style="27" customWidth="1"/>
    <col min="14335" max="14338" width="9.140625" style="27"/>
    <col min="14339" max="14339" width="15.28515625" style="27" customWidth="1"/>
    <col min="14340" max="14340" width="9.28515625" style="27" bestFit="1" customWidth="1"/>
    <col min="14341" max="14341" width="9.140625" style="27"/>
    <col min="14342" max="14342" width="12.7109375" style="27" customWidth="1"/>
    <col min="14343" max="14581" width="9.140625" style="27"/>
    <col min="14582" max="14582" width="15.42578125" style="27" customWidth="1"/>
    <col min="14583" max="14583" width="14.42578125" style="27" customWidth="1"/>
    <col min="14584" max="14585" width="11" style="27" customWidth="1"/>
    <col min="14586" max="14586" width="15" style="27" customWidth="1"/>
    <col min="14587" max="14587" width="11" style="27" customWidth="1"/>
    <col min="14588" max="14588" width="12.7109375" style="27" customWidth="1"/>
    <col min="14589" max="14589" width="12.85546875" style="27" customWidth="1"/>
    <col min="14590" max="14590" width="13.42578125" style="27" customWidth="1"/>
    <col min="14591" max="14594" width="9.140625" style="27"/>
    <col min="14595" max="14595" width="15.28515625" style="27" customWidth="1"/>
    <col min="14596" max="14596" width="9.28515625" style="27" bestFit="1" customWidth="1"/>
    <col min="14597" max="14597" width="9.140625" style="27"/>
    <col min="14598" max="14598" width="12.7109375" style="27" customWidth="1"/>
    <col min="14599" max="14837" width="9.140625" style="27"/>
    <col min="14838" max="14838" width="15.42578125" style="27" customWidth="1"/>
    <col min="14839" max="14839" width="14.42578125" style="27" customWidth="1"/>
    <col min="14840" max="14841" width="11" style="27" customWidth="1"/>
    <col min="14842" max="14842" width="15" style="27" customWidth="1"/>
    <col min="14843" max="14843" width="11" style="27" customWidth="1"/>
    <col min="14844" max="14844" width="12.7109375" style="27" customWidth="1"/>
    <col min="14845" max="14845" width="12.85546875" style="27" customWidth="1"/>
    <col min="14846" max="14846" width="13.42578125" style="27" customWidth="1"/>
    <col min="14847" max="14850" width="9.140625" style="27"/>
    <col min="14851" max="14851" width="15.28515625" style="27" customWidth="1"/>
    <col min="14852" max="14852" width="9.28515625" style="27" bestFit="1" customWidth="1"/>
    <col min="14853" max="14853" width="9.140625" style="27"/>
    <col min="14854" max="14854" width="12.7109375" style="27" customWidth="1"/>
    <col min="14855" max="15093" width="9.140625" style="27"/>
    <col min="15094" max="15094" width="15.42578125" style="27" customWidth="1"/>
    <col min="15095" max="15095" width="14.42578125" style="27" customWidth="1"/>
    <col min="15096" max="15097" width="11" style="27" customWidth="1"/>
    <col min="15098" max="15098" width="15" style="27" customWidth="1"/>
    <col min="15099" max="15099" width="11" style="27" customWidth="1"/>
    <col min="15100" max="15100" width="12.7109375" style="27" customWidth="1"/>
    <col min="15101" max="15101" width="12.85546875" style="27" customWidth="1"/>
    <col min="15102" max="15102" width="13.42578125" style="27" customWidth="1"/>
    <col min="15103" max="15106" width="9.140625" style="27"/>
    <col min="15107" max="15107" width="15.28515625" style="27" customWidth="1"/>
    <col min="15108" max="15108" width="9.28515625" style="27" bestFit="1" customWidth="1"/>
    <col min="15109" max="15109" width="9.140625" style="27"/>
    <col min="15110" max="15110" width="12.7109375" style="27" customWidth="1"/>
    <col min="15111" max="15349" width="9.140625" style="27"/>
    <col min="15350" max="15350" width="15.42578125" style="27" customWidth="1"/>
    <col min="15351" max="15351" width="14.42578125" style="27" customWidth="1"/>
    <col min="15352" max="15353" width="11" style="27" customWidth="1"/>
    <col min="15354" max="15354" width="15" style="27" customWidth="1"/>
    <col min="15355" max="15355" width="11" style="27" customWidth="1"/>
    <col min="15356" max="15356" width="12.7109375" style="27" customWidth="1"/>
    <col min="15357" max="15357" width="12.85546875" style="27" customWidth="1"/>
    <col min="15358" max="15358" width="13.42578125" style="27" customWidth="1"/>
    <col min="15359" max="15362" width="9.140625" style="27"/>
    <col min="15363" max="15363" width="15.28515625" style="27" customWidth="1"/>
    <col min="15364" max="15364" width="9.28515625" style="27" bestFit="1" customWidth="1"/>
    <col min="15365" max="15365" width="9.140625" style="27"/>
    <col min="15366" max="15366" width="12.7109375" style="27" customWidth="1"/>
    <col min="15367" max="15605" width="9.140625" style="27"/>
    <col min="15606" max="15606" width="15.42578125" style="27" customWidth="1"/>
    <col min="15607" max="15607" width="14.42578125" style="27" customWidth="1"/>
    <col min="15608" max="15609" width="11" style="27" customWidth="1"/>
    <col min="15610" max="15610" width="15" style="27" customWidth="1"/>
    <col min="15611" max="15611" width="11" style="27" customWidth="1"/>
    <col min="15612" max="15612" width="12.7109375" style="27" customWidth="1"/>
    <col min="15613" max="15613" width="12.85546875" style="27" customWidth="1"/>
    <col min="15614" max="15614" width="13.42578125" style="27" customWidth="1"/>
    <col min="15615" max="15618" width="9.140625" style="27"/>
    <col min="15619" max="15619" width="15.28515625" style="27" customWidth="1"/>
    <col min="15620" max="15620" width="9.28515625" style="27" bestFit="1" customWidth="1"/>
    <col min="15621" max="15621" width="9.140625" style="27"/>
    <col min="15622" max="15622" width="12.7109375" style="27" customWidth="1"/>
    <col min="15623" max="15861" width="9.140625" style="27"/>
    <col min="15862" max="15862" width="15.42578125" style="27" customWidth="1"/>
    <col min="15863" max="15863" width="14.42578125" style="27" customWidth="1"/>
    <col min="15864" max="15865" width="11" style="27" customWidth="1"/>
    <col min="15866" max="15866" width="15" style="27" customWidth="1"/>
    <col min="15867" max="15867" width="11" style="27" customWidth="1"/>
    <col min="15868" max="15868" width="12.7109375" style="27" customWidth="1"/>
    <col min="15869" max="15869" width="12.85546875" style="27" customWidth="1"/>
    <col min="15870" max="15870" width="13.42578125" style="27" customWidth="1"/>
    <col min="15871" max="15874" width="9.140625" style="27"/>
    <col min="15875" max="15875" width="15.28515625" style="27" customWidth="1"/>
    <col min="15876" max="15876" width="9.28515625" style="27" bestFit="1" customWidth="1"/>
    <col min="15877" max="15877" width="9.140625" style="27"/>
    <col min="15878" max="15878" width="12.7109375" style="27" customWidth="1"/>
    <col min="15879" max="16117" width="9.140625" style="27"/>
    <col min="16118" max="16118" width="15.42578125" style="27" customWidth="1"/>
    <col min="16119" max="16119" width="14.42578125" style="27" customWidth="1"/>
    <col min="16120" max="16121" width="11" style="27" customWidth="1"/>
    <col min="16122" max="16122" width="15" style="27" customWidth="1"/>
    <col min="16123" max="16123" width="11" style="27" customWidth="1"/>
    <col min="16124" max="16124" width="12.7109375" style="27" customWidth="1"/>
    <col min="16125" max="16125" width="12.85546875" style="27" customWidth="1"/>
    <col min="16126" max="16126" width="13.42578125" style="27" customWidth="1"/>
    <col min="16127" max="16130" width="9.140625" style="27"/>
    <col min="16131" max="16131" width="15.28515625" style="27" customWidth="1"/>
    <col min="16132" max="16132" width="9.28515625" style="27" bestFit="1" customWidth="1"/>
    <col min="16133" max="16133" width="9.140625" style="27"/>
    <col min="16134" max="16134" width="12.7109375" style="27" customWidth="1"/>
    <col min="16135" max="16384" width="9.140625" style="27"/>
  </cols>
  <sheetData>
    <row r="1" spans="1:16" ht="15.75">
      <c r="D1" s="28" t="s">
        <v>55</v>
      </c>
      <c r="E1" s="29"/>
      <c r="F1" s="29"/>
      <c r="G1" s="29"/>
      <c r="H1" s="29"/>
      <c r="I1" s="29"/>
      <c r="J1" s="29"/>
    </row>
    <row r="2" spans="1:16">
      <c r="B2" s="30" t="s">
        <v>56</v>
      </c>
      <c r="C2" s="31">
        <f>COUNT(B13:B73)</f>
        <v>22</v>
      </c>
      <c r="D2" s="32" t="s">
        <v>57</v>
      </c>
      <c r="E2" s="32" t="s">
        <v>58</v>
      </c>
      <c r="F2" s="32" t="s">
        <v>59</v>
      </c>
      <c r="G2" s="32" t="s">
        <v>60</v>
      </c>
      <c r="H2" s="32" t="s">
        <v>61</v>
      </c>
      <c r="I2" s="32" t="s">
        <v>62</v>
      </c>
      <c r="J2" s="32" t="s">
        <v>63</v>
      </c>
      <c r="K2" s="32" t="s">
        <v>64</v>
      </c>
      <c r="L2" s="33" t="s">
        <v>65</v>
      </c>
    </row>
    <row r="3" spans="1:16">
      <c r="B3" s="30" t="s">
        <v>66</v>
      </c>
      <c r="C3" s="31">
        <f>COUNT(B13:H13)</f>
        <v>2</v>
      </c>
      <c r="D3" s="34" t="s">
        <v>27</v>
      </c>
      <c r="E3" s="35">
        <f>C3-1</f>
        <v>1</v>
      </c>
      <c r="F3" s="35">
        <f>(SUMSQ(B74:H74)/C2)-C6</f>
        <v>2.8163959999997132</v>
      </c>
      <c r="G3" s="35">
        <f>F3/E3</f>
        <v>2.8163959999997132</v>
      </c>
      <c r="H3" s="35">
        <f>G3/G5</f>
        <v>8.4875383357160015</v>
      </c>
      <c r="I3" s="36">
        <f>FINV(0.05,E3,E$5)</f>
        <v>4.3247937113859241</v>
      </c>
      <c r="J3" s="37" t="str">
        <f>IF(H3&gt;K3,"**",IF(H3&gt;I3,"*","NS"))</f>
        <v>**</v>
      </c>
      <c r="K3" s="36">
        <f>FINV(0.01,E3,E$5)</f>
        <v>8.0165969243440678</v>
      </c>
      <c r="L3" s="27">
        <f>FDIST(H3,E3,E$5)</f>
        <v>8.3097014598941376E-3</v>
      </c>
    </row>
    <row r="4" spans="1:16">
      <c r="B4" s="30" t="s">
        <v>67</v>
      </c>
      <c r="C4" s="38">
        <f>I74</f>
        <v>175.04599999999999</v>
      </c>
      <c r="D4" s="34" t="s">
        <v>4</v>
      </c>
      <c r="E4" s="35">
        <f>C2-1</f>
        <v>21</v>
      </c>
      <c r="F4" s="35">
        <f>(SUMSQ(I13:I73)/C3)-C6</f>
        <v>12.318266545454549</v>
      </c>
      <c r="G4" s="35">
        <f>F4/E4</f>
        <v>0.58658412121212133</v>
      </c>
      <c r="H4" s="35">
        <f>G4/G5</f>
        <v>1.7677397695177341</v>
      </c>
      <c r="I4" s="36">
        <f>FINV(0.05,E4,E$5)</f>
        <v>2.0841886231879405</v>
      </c>
      <c r="J4" s="37" t="str">
        <f>IF(H4&gt;K4,"**",IF(H4&gt;I4,"*","NS"))</f>
        <v>NS</v>
      </c>
      <c r="K4" s="36">
        <f>FINV(0.01,E4,E$5)</f>
        <v>2.8573711079080448</v>
      </c>
      <c r="L4" s="39">
        <f>FDIST(H4,E4,E$5)</f>
        <v>0.10001841208102</v>
      </c>
    </row>
    <row r="5" spans="1:16">
      <c r="B5" s="30" t="s">
        <v>29</v>
      </c>
      <c r="C5" s="38">
        <f>I74/(C2*C3)</f>
        <v>3.9783181818181816</v>
      </c>
      <c r="D5" s="34" t="s">
        <v>68</v>
      </c>
      <c r="E5" s="35">
        <f>E4*E3</f>
        <v>21</v>
      </c>
      <c r="F5" s="35">
        <f>F6-F4-F3</f>
        <v>6.9683710000002748</v>
      </c>
      <c r="G5" s="36">
        <f>F5/E5</f>
        <v>0.33182719047620357</v>
      </c>
      <c r="H5" s="35"/>
      <c r="I5" s="35"/>
      <c r="J5" s="37"/>
    </row>
    <row r="6" spans="1:16">
      <c r="B6" s="30" t="s">
        <v>69</v>
      </c>
      <c r="C6" s="38">
        <f>POWER(I74,2)/(C2*C3)</f>
        <v>696.38868445454546</v>
      </c>
      <c r="D6" s="32" t="s">
        <v>70</v>
      </c>
      <c r="E6" s="40">
        <f>C2*C3-1</f>
        <v>43</v>
      </c>
      <c r="F6" s="40">
        <f>SUMSQ(B13:H73)-C6</f>
        <v>22.103033545454537</v>
      </c>
      <c r="G6" s="40"/>
      <c r="H6" s="40"/>
      <c r="I6" s="40"/>
      <c r="J6" s="37"/>
    </row>
    <row r="7" spans="1:16" s="41" customFormat="1">
      <c r="C7" s="42"/>
      <c r="D7" s="43" t="s">
        <v>71</v>
      </c>
      <c r="E7" s="44"/>
      <c r="F7" s="44">
        <f>SQRT(G5)</f>
        <v>0.57604443446335252</v>
      </c>
      <c r="G7" s="45"/>
      <c r="H7" s="45"/>
      <c r="I7" s="45"/>
    </row>
    <row r="8" spans="1:16">
      <c r="D8" s="46" t="s">
        <v>72</v>
      </c>
      <c r="E8" s="46"/>
      <c r="F8" s="47">
        <f>SQRT((G5)/C3)</f>
        <v>0.40732492587380631</v>
      </c>
      <c r="I8" s="48"/>
    </row>
    <row r="9" spans="1:16">
      <c r="D9" s="46" t="s">
        <v>73</v>
      </c>
      <c r="E9" s="46"/>
      <c r="F9" s="47">
        <f>TINV(0.05,E5)*F8*SQRT(2)</f>
        <v>1.1979499766844794</v>
      </c>
      <c r="G9" s="27" t="s">
        <v>74</v>
      </c>
      <c r="H9" s="47">
        <f>TINV(0.01,E5)*F8*SQRT(2)</f>
        <v>1.6309889130785857</v>
      </c>
    </row>
    <row r="10" spans="1:16">
      <c r="D10" s="46" t="s">
        <v>75</v>
      </c>
      <c r="E10" s="46"/>
      <c r="F10" s="47">
        <f>SQRT(G5)/C5*100</f>
        <v>14.479596858190138</v>
      </c>
    </row>
    <row r="11" spans="1:16">
      <c r="D11" s="37"/>
      <c r="E11" s="49"/>
      <c r="O11" s="50" t="s">
        <v>29</v>
      </c>
      <c r="P11" s="51">
        <f>C5</f>
        <v>3.9783181818181816</v>
      </c>
    </row>
    <row r="12" spans="1:16">
      <c r="A12" s="52" t="s">
        <v>4</v>
      </c>
      <c r="B12" s="52" t="s">
        <v>76</v>
      </c>
      <c r="C12" s="52" t="s">
        <v>77</v>
      </c>
      <c r="D12" s="52" t="s">
        <v>78</v>
      </c>
      <c r="E12" s="52">
        <v>4</v>
      </c>
      <c r="F12" s="52">
        <v>5</v>
      </c>
      <c r="G12" s="52">
        <v>6</v>
      </c>
      <c r="H12" s="52">
        <v>8</v>
      </c>
      <c r="I12" s="52" t="s">
        <v>79</v>
      </c>
      <c r="J12" s="52" t="s">
        <v>29</v>
      </c>
      <c r="K12" s="52" t="s">
        <v>41</v>
      </c>
      <c r="O12" s="53" t="s">
        <v>71</v>
      </c>
      <c r="P12" s="54">
        <f>SQRT(G5)</f>
        <v>0.57604443446335252</v>
      </c>
    </row>
    <row r="13" spans="1:16" ht="15">
      <c r="A13" s="55">
        <v>1</v>
      </c>
      <c r="B13" s="1">
        <v>3.34</v>
      </c>
      <c r="C13" s="1">
        <v>4.0069999999999997</v>
      </c>
      <c r="D13" s="57"/>
      <c r="E13" s="58"/>
      <c r="F13" s="58"/>
      <c r="G13" s="58"/>
      <c r="H13" s="58"/>
      <c r="I13" s="59">
        <f t="shared" ref="I13:I28" si="0">SUM(B13:H13)</f>
        <v>7.3469999999999995</v>
      </c>
      <c r="J13" s="60">
        <f t="shared" ref="J13:J73" si="1">AVERAGE(B13:H13)</f>
        <v>3.6734999999999998</v>
      </c>
      <c r="K13" s="40">
        <f t="shared" ref="K13:K73" si="2">STDEV(B13:D13)/SQRT(C$3)</f>
        <v>0.33350000000000124</v>
      </c>
      <c r="O13" s="53" t="s">
        <v>80</v>
      </c>
      <c r="P13" s="54">
        <f>F7/C5*100</f>
        <v>14.479596858190138</v>
      </c>
    </row>
    <row r="14" spans="1:16" ht="15">
      <c r="A14" s="55">
        <v>2</v>
      </c>
      <c r="B14" s="1">
        <v>3.9989999999999997</v>
      </c>
      <c r="C14" s="1">
        <v>3.339</v>
      </c>
      <c r="D14" s="57"/>
      <c r="E14" s="58"/>
      <c r="F14" s="58"/>
      <c r="G14" s="58"/>
      <c r="H14" s="58"/>
      <c r="I14" s="59">
        <f t="shared" si="0"/>
        <v>7.3379999999999992</v>
      </c>
      <c r="J14" s="60">
        <f t="shared" si="1"/>
        <v>3.6689999999999996</v>
      </c>
      <c r="K14" s="40">
        <f t="shared" si="2"/>
        <v>0.33000000000000029</v>
      </c>
      <c r="O14" s="53" t="s">
        <v>81</v>
      </c>
      <c r="P14" s="54">
        <f>F7/SQRT(C3)</f>
        <v>0.40732492587380631</v>
      </c>
    </row>
    <row r="15" spans="1:16" ht="15">
      <c r="A15" s="55">
        <v>3</v>
      </c>
      <c r="B15" s="1">
        <v>4.1840000000000002</v>
      </c>
      <c r="C15" s="1">
        <v>3.62</v>
      </c>
      <c r="D15" s="57"/>
      <c r="E15" s="58"/>
      <c r="F15" s="58"/>
      <c r="G15" s="58"/>
      <c r="H15" s="58"/>
      <c r="I15" s="59">
        <f t="shared" si="0"/>
        <v>7.8040000000000003</v>
      </c>
      <c r="J15" s="60">
        <f t="shared" si="1"/>
        <v>3.9020000000000001</v>
      </c>
      <c r="K15" s="40">
        <f t="shared" si="2"/>
        <v>0.28199999999999864</v>
      </c>
      <c r="O15" s="53" t="s">
        <v>82</v>
      </c>
      <c r="P15" s="54">
        <f>F8*SQRT(2)</f>
        <v>0.57604443446335252</v>
      </c>
    </row>
    <row r="16" spans="1:16" ht="15">
      <c r="A16" s="55">
        <v>4</v>
      </c>
      <c r="B16" s="1">
        <v>3.9749999999999996</v>
      </c>
      <c r="C16" s="1">
        <v>2.77</v>
      </c>
      <c r="D16" s="57"/>
      <c r="E16" s="58"/>
      <c r="F16" s="58"/>
      <c r="G16" s="58"/>
      <c r="H16" s="58"/>
      <c r="I16" s="59">
        <f t="shared" si="0"/>
        <v>6.7449999999999992</v>
      </c>
      <c r="J16" s="60">
        <f t="shared" si="1"/>
        <v>3.3724999999999996</v>
      </c>
      <c r="K16" s="40">
        <f t="shared" si="2"/>
        <v>0.6024999999999997</v>
      </c>
      <c r="O16" s="53" t="s">
        <v>83</v>
      </c>
      <c r="P16" s="54">
        <f>TINV(0.05,E5)*F8*SQRT(2)</f>
        <v>1.1979499766844794</v>
      </c>
    </row>
    <row r="17" spans="1:16" ht="15">
      <c r="A17" s="55">
        <v>5</v>
      </c>
      <c r="B17" s="1">
        <v>3.6279999999999997</v>
      </c>
      <c r="C17" s="1">
        <v>1.6659999999999999</v>
      </c>
      <c r="D17" s="57"/>
      <c r="E17" s="58"/>
      <c r="F17" s="58"/>
      <c r="G17" s="58"/>
      <c r="H17" s="58"/>
      <c r="I17" s="59">
        <f t="shared" si="0"/>
        <v>5.2939999999999996</v>
      </c>
      <c r="J17" s="60">
        <f t="shared" si="1"/>
        <v>2.6469999999999998</v>
      </c>
      <c r="K17" s="40">
        <f t="shared" si="2"/>
        <v>0.98099999999999976</v>
      </c>
      <c r="O17" s="53" t="s">
        <v>84</v>
      </c>
      <c r="P17" s="54">
        <f>TINV(0.01,E5)*F8*SQRT(2)</f>
        <v>1.6309889130785857</v>
      </c>
    </row>
    <row r="18" spans="1:16" ht="15">
      <c r="A18" s="55">
        <v>6</v>
      </c>
      <c r="B18" s="1">
        <v>3.8899999999999997</v>
      </c>
      <c r="C18" s="1">
        <v>4.6420000000000003</v>
      </c>
      <c r="D18" s="57"/>
      <c r="E18" s="58"/>
      <c r="F18" s="58"/>
      <c r="G18" s="58"/>
      <c r="H18" s="58"/>
      <c r="I18" s="59">
        <f t="shared" si="0"/>
        <v>8.532</v>
      </c>
      <c r="J18" s="60">
        <f t="shared" si="1"/>
        <v>4.266</v>
      </c>
      <c r="K18" s="40">
        <f t="shared" si="2"/>
        <v>0.37600000000000139</v>
      </c>
      <c r="O18" s="53" t="s">
        <v>85</v>
      </c>
      <c r="P18" s="54">
        <f>(G4-G5)/C3</f>
        <v>0.12737846536795888</v>
      </c>
    </row>
    <row r="19" spans="1:16" ht="15">
      <c r="A19" s="55">
        <v>7</v>
      </c>
      <c r="B19" s="1">
        <v>4.5640000000000001</v>
      </c>
      <c r="C19" s="1">
        <v>4.3650000000000002</v>
      </c>
      <c r="D19" s="57"/>
      <c r="E19" s="58"/>
      <c r="F19" s="58"/>
      <c r="G19" s="58"/>
      <c r="H19" s="58"/>
      <c r="I19" s="59">
        <f t="shared" si="0"/>
        <v>8.9290000000000003</v>
      </c>
      <c r="J19" s="60">
        <f t="shared" si="1"/>
        <v>4.4645000000000001</v>
      </c>
      <c r="K19" s="40">
        <f t="shared" si="2"/>
        <v>9.9500000000005848E-2</v>
      </c>
      <c r="O19" s="53" t="s">
        <v>86</v>
      </c>
      <c r="P19" s="54">
        <f>P18+G5</f>
        <v>0.45920565584416245</v>
      </c>
    </row>
    <row r="20" spans="1:16" ht="15">
      <c r="A20" s="55">
        <v>8</v>
      </c>
      <c r="B20" s="1">
        <v>4.1669999999999998</v>
      </c>
      <c r="C20" s="1">
        <v>4.484</v>
      </c>
      <c r="D20" s="57"/>
      <c r="E20" s="58"/>
      <c r="F20" s="58"/>
      <c r="G20" s="58"/>
      <c r="H20" s="58"/>
      <c r="I20" s="59">
        <f t="shared" si="0"/>
        <v>8.6509999999999998</v>
      </c>
      <c r="J20" s="60">
        <f t="shared" si="1"/>
        <v>4.3254999999999999</v>
      </c>
      <c r="K20" s="40">
        <f t="shared" si="2"/>
        <v>0.15849999999999687</v>
      </c>
      <c r="O20" s="53" t="s">
        <v>87</v>
      </c>
      <c r="P20" s="54">
        <f>SQRT(P18)</f>
        <v>0.35690119832799511</v>
      </c>
    </row>
    <row r="21" spans="1:16" ht="15">
      <c r="A21" s="55">
        <v>9</v>
      </c>
      <c r="B21" s="1">
        <v>4.0040000000000004</v>
      </c>
      <c r="C21" s="1">
        <v>3.4359999999999999</v>
      </c>
      <c r="D21" s="57"/>
      <c r="E21" s="58"/>
      <c r="F21" s="58"/>
      <c r="G21" s="58"/>
      <c r="H21" s="58"/>
      <c r="I21" s="59">
        <f t="shared" si="0"/>
        <v>7.44</v>
      </c>
      <c r="J21" s="60">
        <f t="shared" si="1"/>
        <v>3.72</v>
      </c>
      <c r="K21" s="40">
        <f t="shared" si="2"/>
        <v>0.28399999999999892</v>
      </c>
      <c r="O21" s="53" t="s">
        <v>88</v>
      </c>
      <c r="P21" s="54">
        <f>SQRT(P19)</f>
        <v>0.67764714700510797</v>
      </c>
    </row>
    <row r="22" spans="1:16" ht="15">
      <c r="A22" s="55">
        <v>10</v>
      </c>
      <c r="B22" s="1">
        <v>4.6550000000000002</v>
      </c>
      <c r="C22" s="1">
        <v>4.2140000000000004</v>
      </c>
      <c r="D22" s="57"/>
      <c r="E22" s="58"/>
      <c r="F22" s="58"/>
      <c r="G22" s="58"/>
      <c r="H22" s="58"/>
      <c r="I22" s="59">
        <f t="shared" si="0"/>
        <v>8.8689999999999998</v>
      </c>
      <c r="J22" s="60">
        <f t="shared" si="1"/>
        <v>4.4344999999999999</v>
      </c>
      <c r="K22" s="40">
        <f t="shared" si="2"/>
        <v>0.22050000000000586</v>
      </c>
      <c r="O22" s="53" t="s">
        <v>89</v>
      </c>
      <c r="P22" s="54">
        <f>G5</f>
        <v>0.33182719047620357</v>
      </c>
    </row>
    <row r="23" spans="1:16" ht="15">
      <c r="A23" s="55">
        <v>11</v>
      </c>
      <c r="B23" s="1">
        <v>4.1680000000000001</v>
      </c>
      <c r="C23" s="1">
        <v>4.681</v>
      </c>
      <c r="D23" s="57"/>
      <c r="E23" s="58"/>
      <c r="F23" s="58"/>
      <c r="G23" s="58"/>
      <c r="H23" s="58"/>
      <c r="I23" s="59">
        <f t="shared" si="0"/>
        <v>8.8490000000000002</v>
      </c>
      <c r="J23" s="60">
        <f t="shared" si="1"/>
        <v>4.4245000000000001</v>
      </c>
      <c r="K23" s="40">
        <f t="shared" si="2"/>
        <v>0.25650000000000234</v>
      </c>
      <c r="O23" s="53" t="s">
        <v>90</v>
      </c>
      <c r="P23" s="54">
        <f>SQRT(P22)</f>
        <v>0.57604443446335252</v>
      </c>
    </row>
    <row r="24" spans="1:16" ht="15">
      <c r="A24" s="55">
        <v>12</v>
      </c>
      <c r="B24" s="1">
        <v>4.3810000000000002</v>
      </c>
      <c r="C24" s="1">
        <v>4.68</v>
      </c>
      <c r="D24" s="57"/>
      <c r="E24" s="58"/>
      <c r="F24" s="58"/>
      <c r="G24" s="58"/>
      <c r="H24" s="58"/>
      <c r="I24" s="59">
        <f t="shared" si="0"/>
        <v>9.0609999999999999</v>
      </c>
      <c r="J24" s="60">
        <f t="shared" si="1"/>
        <v>4.5305</v>
      </c>
      <c r="K24" s="40">
        <f t="shared" si="2"/>
        <v>0.14950000000000785</v>
      </c>
      <c r="O24" s="53" t="s">
        <v>91</v>
      </c>
      <c r="P24" s="54">
        <f>P20/C5*100</f>
        <v>8.9711577107913261</v>
      </c>
    </row>
    <row r="25" spans="1:16" ht="15">
      <c r="A25" s="55">
        <v>13</v>
      </c>
      <c r="B25" s="1">
        <v>4.1710000000000003</v>
      </c>
      <c r="C25" s="1">
        <v>3.5750000000000002</v>
      </c>
      <c r="D25" s="57"/>
      <c r="E25" s="58"/>
      <c r="F25" s="58"/>
      <c r="G25" s="58"/>
      <c r="H25" s="58"/>
      <c r="I25" s="59">
        <f t="shared" si="0"/>
        <v>7.7460000000000004</v>
      </c>
      <c r="J25" s="60">
        <f t="shared" si="1"/>
        <v>3.8730000000000002</v>
      </c>
      <c r="K25" s="40">
        <f t="shared" si="2"/>
        <v>0.29799999999999938</v>
      </c>
      <c r="O25" s="53" t="s">
        <v>92</v>
      </c>
      <c r="P25" s="54">
        <f>P21/C5*100</f>
        <v>17.033508031160238</v>
      </c>
    </row>
    <row r="26" spans="1:16" ht="15">
      <c r="A26" s="55">
        <v>14</v>
      </c>
      <c r="B26" s="1">
        <v>4.6049999999999995</v>
      </c>
      <c r="C26" s="1">
        <v>2.7829999999999999</v>
      </c>
      <c r="D26" s="57"/>
      <c r="E26" s="58"/>
      <c r="F26" s="58"/>
      <c r="G26" s="58"/>
      <c r="H26" s="58"/>
      <c r="I26" s="59">
        <f t="shared" si="0"/>
        <v>7.3879999999999999</v>
      </c>
      <c r="J26" s="60">
        <f t="shared" si="1"/>
        <v>3.694</v>
      </c>
      <c r="K26" s="40">
        <f t="shared" si="2"/>
        <v>0.91099999999999937</v>
      </c>
      <c r="O26" s="53" t="s">
        <v>93</v>
      </c>
      <c r="P26" s="54">
        <f>P23/C5*100</f>
        <v>14.479596858190138</v>
      </c>
    </row>
    <row r="27" spans="1:16" ht="15">
      <c r="A27" s="55">
        <v>15</v>
      </c>
      <c r="B27" s="1">
        <v>4.226</v>
      </c>
      <c r="C27" s="1">
        <v>3.7269999999999999</v>
      </c>
      <c r="D27" s="57"/>
      <c r="E27" s="58"/>
      <c r="F27" s="58"/>
      <c r="G27" s="58"/>
      <c r="H27" s="58"/>
      <c r="I27" s="59">
        <f t="shared" si="0"/>
        <v>7.9529999999999994</v>
      </c>
      <c r="J27" s="60">
        <f t="shared" si="1"/>
        <v>3.9764999999999997</v>
      </c>
      <c r="K27" s="40">
        <f t="shared" si="2"/>
        <v>0.24949999999999992</v>
      </c>
      <c r="O27" s="53" t="s">
        <v>94</v>
      </c>
      <c r="P27" s="54">
        <f>P18/P19*100</f>
        <v>27.738871189162023</v>
      </c>
    </row>
    <row r="28" spans="1:16" ht="15">
      <c r="A28" s="55">
        <v>16</v>
      </c>
      <c r="B28" s="1">
        <v>4.1040000000000001</v>
      </c>
      <c r="C28" s="1">
        <v>3.2149999999999999</v>
      </c>
      <c r="D28" s="57"/>
      <c r="E28" s="58"/>
      <c r="F28" s="58"/>
      <c r="G28" s="58"/>
      <c r="H28" s="58"/>
      <c r="I28" s="59">
        <f t="shared" si="0"/>
        <v>7.319</v>
      </c>
      <c r="J28" s="60">
        <f t="shared" si="1"/>
        <v>3.6595</v>
      </c>
      <c r="K28" s="40">
        <f t="shared" si="2"/>
        <v>0.44449999999999962</v>
      </c>
      <c r="O28" s="53" t="s">
        <v>95</v>
      </c>
      <c r="P28" s="54">
        <f>P18/P21*2.06</f>
        <v>0.38722163860304332</v>
      </c>
    </row>
    <row r="29" spans="1:16" ht="15">
      <c r="A29" s="55">
        <v>17</v>
      </c>
      <c r="B29" s="1">
        <v>3.1869999999999998</v>
      </c>
      <c r="C29" s="1">
        <v>3.726</v>
      </c>
      <c r="D29" s="57"/>
      <c r="E29" s="58"/>
      <c r="F29" s="58"/>
      <c r="G29" s="58"/>
      <c r="H29" s="58"/>
      <c r="I29" s="59">
        <f t="shared" ref="I29:I44" si="3">SUM(B29:H29)</f>
        <v>6.9130000000000003</v>
      </c>
      <c r="J29" s="60">
        <f t="shared" si="1"/>
        <v>3.4565000000000001</v>
      </c>
      <c r="K29" s="60">
        <f t="shared" si="2"/>
        <v>0.26949999999999918</v>
      </c>
      <c r="O29" s="62" t="s">
        <v>96</v>
      </c>
      <c r="P29" s="63">
        <f>P28/C5*100</f>
        <v>9.7332998746237607</v>
      </c>
    </row>
    <row r="30" spans="1:16" ht="15">
      <c r="A30" s="55">
        <v>18</v>
      </c>
      <c r="B30" s="1">
        <v>3.9509999999999996</v>
      </c>
      <c r="C30" s="1">
        <v>2.4910000000000001</v>
      </c>
      <c r="D30" s="57"/>
      <c r="E30" s="58"/>
      <c r="F30" s="58"/>
      <c r="G30" s="58"/>
      <c r="H30" s="58"/>
      <c r="I30" s="59">
        <f t="shared" si="3"/>
        <v>6.4420000000000002</v>
      </c>
      <c r="J30" s="60">
        <f t="shared" si="1"/>
        <v>3.2210000000000001</v>
      </c>
      <c r="K30" s="60">
        <f t="shared" si="2"/>
        <v>0.72999999999999976</v>
      </c>
    </row>
    <row r="31" spans="1:16" ht="15">
      <c r="A31" s="55">
        <v>19</v>
      </c>
      <c r="B31" s="1">
        <v>4.8849999999999998</v>
      </c>
      <c r="C31" s="1">
        <v>4.6959999999999997</v>
      </c>
      <c r="D31" s="57"/>
      <c r="E31" s="58"/>
      <c r="F31" s="58"/>
      <c r="G31" s="58"/>
      <c r="H31" s="58"/>
      <c r="I31" s="59">
        <f t="shared" si="3"/>
        <v>9.5809999999999995</v>
      </c>
      <c r="J31" s="60">
        <f t="shared" si="1"/>
        <v>4.7904999999999998</v>
      </c>
      <c r="K31" s="60">
        <f t="shared" si="2"/>
        <v>9.4499999999993672E-2</v>
      </c>
    </row>
    <row r="32" spans="1:16" ht="15">
      <c r="A32" s="55">
        <v>20</v>
      </c>
      <c r="B32" s="1">
        <v>5.2489999999999997</v>
      </c>
      <c r="C32" s="1">
        <v>4.2699999999999996</v>
      </c>
      <c r="D32" s="57"/>
      <c r="E32" s="58"/>
      <c r="F32" s="58"/>
      <c r="G32" s="58"/>
      <c r="H32" s="58"/>
      <c r="I32" s="59">
        <f t="shared" si="3"/>
        <v>9.5189999999999984</v>
      </c>
      <c r="J32" s="60">
        <f t="shared" si="1"/>
        <v>4.7594999999999992</v>
      </c>
      <c r="K32" s="60">
        <f t="shared" si="2"/>
        <v>0.48950000000000188</v>
      </c>
    </row>
    <row r="33" spans="1:11" ht="15">
      <c r="A33" s="55">
        <v>21</v>
      </c>
      <c r="B33" s="1">
        <v>5.3819999999999997</v>
      </c>
      <c r="C33" s="1">
        <v>3.5910000000000002</v>
      </c>
      <c r="D33" s="57"/>
      <c r="E33" s="58"/>
      <c r="F33" s="58"/>
      <c r="G33" s="58"/>
      <c r="H33" s="58"/>
      <c r="I33" s="59">
        <f t="shared" si="3"/>
        <v>8.972999999999999</v>
      </c>
      <c r="J33" s="60">
        <f t="shared" si="1"/>
        <v>4.4864999999999995</v>
      </c>
      <c r="K33" s="60">
        <f t="shared" si="2"/>
        <v>0.89550000000000096</v>
      </c>
    </row>
    <row r="34" spans="1:11" ht="15">
      <c r="A34" s="55">
        <v>22</v>
      </c>
      <c r="B34" s="1">
        <v>4.3739999999999997</v>
      </c>
      <c r="C34" s="1">
        <v>3.9790000000000001</v>
      </c>
      <c r="D34" s="57"/>
      <c r="E34" s="58"/>
      <c r="F34" s="58"/>
      <c r="G34" s="58"/>
      <c r="H34" s="58"/>
      <c r="I34" s="59">
        <f t="shared" si="3"/>
        <v>8.3529999999999998</v>
      </c>
      <c r="J34" s="60">
        <f t="shared" si="1"/>
        <v>4.1764999999999999</v>
      </c>
      <c r="K34" s="60">
        <f t="shared" si="2"/>
        <v>0.19749999999999973</v>
      </c>
    </row>
    <row r="35" spans="1:11" ht="15">
      <c r="A35" s="55">
        <v>23</v>
      </c>
      <c r="B35" s="1"/>
      <c r="C35" s="57"/>
      <c r="D35" s="57"/>
      <c r="E35" s="58"/>
      <c r="F35" s="58"/>
      <c r="G35" s="58"/>
      <c r="H35" s="58"/>
      <c r="I35" s="59">
        <f t="shared" si="3"/>
        <v>0</v>
      </c>
      <c r="J35" s="60" t="e">
        <f t="shared" si="1"/>
        <v>#DIV/0!</v>
      </c>
      <c r="K35" s="60" t="e">
        <f t="shared" si="2"/>
        <v>#DIV/0!</v>
      </c>
    </row>
    <row r="36" spans="1:11" ht="15">
      <c r="A36" s="55">
        <v>24</v>
      </c>
      <c r="B36" s="1"/>
      <c r="C36" s="57"/>
      <c r="D36" s="57"/>
      <c r="E36" s="58"/>
      <c r="F36" s="58"/>
      <c r="G36" s="58"/>
      <c r="H36" s="58"/>
      <c r="I36" s="59">
        <f t="shared" si="3"/>
        <v>0</v>
      </c>
      <c r="J36" s="60" t="e">
        <f t="shared" si="1"/>
        <v>#DIV/0!</v>
      </c>
      <c r="K36" s="60" t="e">
        <f t="shared" si="2"/>
        <v>#DIV/0!</v>
      </c>
    </row>
    <row r="37" spans="1:11" ht="15">
      <c r="A37" s="55">
        <v>25</v>
      </c>
      <c r="B37" s="1"/>
      <c r="C37" s="64"/>
      <c r="D37" s="64"/>
      <c r="E37" s="58"/>
      <c r="F37" s="58"/>
      <c r="G37" s="58"/>
      <c r="H37" s="58"/>
      <c r="I37" s="59">
        <f t="shared" si="3"/>
        <v>0</v>
      </c>
      <c r="J37" s="60" t="e">
        <f t="shared" si="1"/>
        <v>#DIV/0!</v>
      </c>
      <c r="K37" s="60" t="e">
        <f t="shared" si="2"/>
        <v>#DIV/0!</v>
      </c>
    </row>
    <row r="38" spans="1:11" ht="15">
      <c r="A38" s="55">
        <v>26</v>
      </c>
      <c r="B38" s="1"/>
      <c r="C38" s="64"/>
      <c r="D38" s="64"/>
      <c r="E38" s="58"/>
      <c r="F38" s="58"/>
      <c r="G38" s="58"/>
      <c r="H38" s="58"/>
      <c r="I38" s="59">
        <f t="shared" si="3"/>
        <v>0</v>
      </c>
      <c r="J38" s="60" t="e">
        <f t="shared" si="1"/>
        <v>#DIV/0!</v>
      </c>
      <c r="K38" s="60" t="e">
        <f t="shared" si="2"/>
        <v>#DIV/0!</v>
      </c>
    </row>
    <row r="39" spans="1:11" ht="15">
      <c r="A39" s="55">
        <v>27</v>
      </c>
      <c r="B39" s="1"/>
      <c r="C39" s="64"/>
      <c r="D39" s="64"/>
      <c r="E39" s="58"/>
      <c r="F39" s="58"/>
      <c r="G39" s="58"/>
      <c r="H39" s="58"/>
      <c r="I39" s="59">
        <f t="shared" si="3"/>
        <v>0</v>
      </c>
      <c r="J39" s="60" t="e">
        <f t="shared" si="1"/>
        <v>#DIV/0!</v>
      </c>
      <c r="K39" s="60" t="e">
        <f t="shared" si="2"/>
        <v>#DIV/0!</v>
      </c>
    </row>
    <row r="40" spans="1:11" ht="15">
      <c r="A40" s="55">
        <v>28</v>
      </c>
      <c r="B40" s="1"/>
      <c r="C40" s="64"/>
      <c r="D40" s="64"/>
      <c r="E40" s="58"/>
      <c r="F40" s="58"/>
      <c r="G40" s="58"/>
      <c r="H40" s="58"/>
      <c r="I40" s="59">
        <f t="shared" si="3"/>
        <v>0</v>
      </c>
      <c r="J40" s="60" t="e">
        <f t="shared" si="1"/>
        <v>#DIV/0!</v>
      </c>
      <c r="K40" s="60" t="e">
        <f t="shared" si="2"/>
        <v>#DIV/0!</v>
      </c>
    </row>
    <row r="41" spans="1:11" ht="15">
      <c r="A41" s="55">
        <v>29</v>
      </c>
      <c r="B41" s="1"/>
      <c r="C41" s="64"/>
      <c r="D41" s="64"/>
      <c r="E41" s="58"/>
      <c r="F41" s="58"/>
      <c r="G41" s="58"/>
      <c r="H41" s="58"/>
      <c r="I41" s="59">
        <f t="shared" si="3"/>
        <v>0</v>
      </c>
      <c r="J41" s="60" t="e">
        <f t="shared" si="1"/>
        <v>#DIV/0!</v>
      </c>
      <c r="K41" s="60" t="e">
        <f t="shared" si="2"/>
        <v>#DIV/0!</v>
      </c>
    </row>
    <row r="42" spans="1:11" ht="15">
      <c r="A42" s="55">
        <v>30</v>
      </c>
      <c r="B42" s="1"/>
      <c r="C42" s="64"/>
      <c r="D42" s="64"/>
      <c r="E42" s="58"/>
      <c r="F42" s="58"/>
      <c r="G42" s="58"/>
      <c r="H42" s="58"/>
      <c r="I42" s="59">
        <f t="shared" si="3"/>
        <v>0</v>
      </c>
      <c r="J42" s="60" t="e">
        <f t="shared" si="1"/>
        <v>#DIV/0!</v>
      </c>
      <c r="K42" s="60" t="e">
        <f t="shared" si="2"/>
        <v>#DIV/0!</v>
      </c>
    </row>
    <row r="43" spans="1:11" ht="15">
      <c r="A43" s="55">
        <v>31</v>
      </c>
      <c r="B43" s="1"/>
      <c r="C43" s="64"/>
      <c r="D43" s="64"/>
      <c r="E43" s="58"/>
      <c r="F43" s="58"/>
      <c r="G43" s="58"/>
      <c r="H43" s="58"/>
      <c r="I43" s="59">
        <f t="shared" si="3"/>
        <v>0</v>
      </c>
      <c r="J43" s="60" t="e">
        <f t="shared" si="1"/>
        <v>#DIV/0!</v>
      </c>
      <c r="K43" s="60" t="e">
        <f t="shared" si="2"/>
        <v>#DIV/0!</v>
      </c>
    </row>
    <row r="44" spans="1:11" ht="15">
      <c r="A44" s="55">
        <v>32</v>
      </c>
      <c r="B44" s="1"/>
      <c r="C44" s="64"/>
      <c r="D44" s="64"/>
      <c r="E44" s="58"/>
      <c r="F44" s="58"/>
      <c r="G44" s="58"/>
      <c r="H44" s="58"/>
      <c r="I44" s="59">
        <f t="shared" si="3"/>
        <v>0</v>
      </c>
      <c r="J44" s="60" t="e">
        <f t="shared" si="1"/>
        <v>#DIV/0!</v>
      </c>
      <c r="K44" s="60" t="e">
        <f t="shared" si="2"/>
        <v>#DIV/0!</v>
      </c>
    </row>
    <row r="45" spans="1:11" ht="15">
      <c r="A45" s="55">
        <v>33</v>
      </c>
      <c r="B45" s="1"/>
      <c r="C45" s="64"/>
      <c r="D45" s="64"/>
      <c r="E45" s="58"/>
      <c r="F45" s="58"/>
      <c r="G45" s="58"/>
      <c r="H45" s="58"/>
      <c r="I45" s="59">
        <f t="shared" ref="I45:I73" si="4">SUM(B45:H45)</f>
        <v>0</v>
      </c>
      <c r="J45" s="60" t="e">
        <f t="shared" si="1"/>
        <v>#DIV/0!</v>
      </c>
      <c r="K45" s="60" t="e">
        <f t="shared" si="2"/>
        <v>#DIV/0!</v>
      </c>
    </row>
    <row r="46" spans="1:11" ht="15">
      <c r="A46" s="55">
        <v>34</v>
      </c>
      <c r="B46" s="1"/>
      <c r="C46" s="64"/>
      <c r="D46" s="64"/>
      <c r="E46" s="58"/>
      <c r="F46" s="58"/>
      <c r="G46" s="58"/>
      <c r="H46" s="58"/>
      <c r="I46" s="59">
        <f t="shared" si="4"/>
        <v>0</v>
      </c>
      <c r="J46" s="60" t="e">
        <f t="shared" si="1"/>
        <v>#DIV/0!</v>
      </c>
      <c r="K46" s="60" t="e">
        <f t="shared" si="2"/>
        <v>#DIV/0!</v>
      </c>
    </row>
    <row r="47" spans="1:11" ht="15">
      <c r="A47" s="55">
        <v>35</v>
      </c>
      <c r="B47" s="1"/>
      <c r="C47" s="64"/>
      <c r="D47" s="64"/>
      <c r="E47" s="58"/>
      <c r="F47" s="58"/>
      <c r="G47" s="58"/>
      <c r="H47" s="58"/>
      <c r="I47" s="59">
        <f t="shared" si="4"/>
        <v>0</v>
      </c>
      <c r="J47" s="60" t="e">
        <f t="shared" si="1"/>
        <v>#DIV/0!</v>
      </c>
      <c r="K47" s="60" t="e">
        <f t="shared" si="2"/>
        <v>#DIV/0!</v>
      </c>
    </row>
    <row r="48" spans="1:11" ht="15">
      <c r="A48" s="55">
        <v>36</v>
      </c>
      <c r="B48" s="1"/>
      <c r="C48" s="64"/>
      <c r="D48" s="64"/>
      <c r="E48" s="58"/>
      <c r="F48" s="58"/>
      <c r="G48" s="58"/>
      <c r="H48" s="58"/>
      <c r="I48" s="59">
        <f t="shared" si="4"/>
        <v>0</v>
      </c>
      <c r="J48" s="60" t="e">
        <f t="shared" si="1"/>
        <v>#DIV/0!</v>
      </c>
      <c r="K48" s="60" t="e">
        <f t="shared" si="2"/>
        <v>#DIV/0!</v>
      </c>
    </row>
    <row r="49" spans="1:11" ht="15">
      <c r="A49" s="55">
        <v>37</v>
      </c>
      <c r="B49" s="1"/>
      <c r="C49" s="64"/>
      <c r="D49" s="64"/>
      <c r="E49" s="58"/>
      <c r="F49" s="58"/>
      <c r="G49" s="58"/>
      <c r="H49" s="58"/>
      <c r="I49" s="59">
        <f t="shared" si="4"/>
        <v>0</v>
      </c>
      <c r="J49" s="60" t="e">
        <f t="shared" si="1"/>
        <v>#DIV/0!</v>
      </c>
      <c r="K49" s="60" t="e">
        <f t="shared" si="2"/>
        <v>#DIV/0!</v>
      </c>
    </row>
    <row r="50" spans="1:11" ht="15">
      <c r="A50" s="55">
        <v>38</v>
      </c>
      <c r="B50" s="1"/>
      <c r="C50" s="64"/>
      <c r="D50" s="64"/>
      <c r="E50" s="58"/>
      <c r="F50" s="58"/>
      <c r="G50" s="58"/>
      <c r="H50" s="58"/>
      <c r="I50" s="59">
        <f t="shared" si="4"/>
        <v>0</v>
      </c>
      <c r="J50" s="60" t="e">
        <f t="shared" si="1"/>
        <v>#DIV/0!</v>
      </c>
      <c r="K50" s="60" t="e">
        <f t="shared" si="2"/>
        <v>#DIV/0!</v>
      </c>
    </row>
    <row r="51" spans="1:11" ht="15">
      <c r="A51" s="55">
        <v>39</v>
      </c>
      <c r="B51" s="1"/>
      <c r="C51" s="64"/>
      <c r="D51" s="64"/>
      <c r="E51" s="58"/>
      <c r="F51" s="58"/>
      <c r="G51" s="58"/>
      <c r="H51" s="58"/>
      <c r="I51" s="59">
        <f t="shared" si="4"/>
        <v>0</v>
      </c>
      <c r="J51" s="60" t="e">
        <f t="shared" si="1"/>
        <v>#DIV/0!</v>
      </c>
      <c r="K51" s="60" t="e">
        <f t="shared" si="2"/>
        <v>#DIV/0!</v>
      </c>
    </row>
    <row r="52" spans="1:11" ht="15">
      <c r="A52" s="55">
        <v>40</v>
      </c>
      <c r="B52" s="1"/>
      <c r="C52" s="64"/>
      <c r="D52" s="64"/>
      <c r="E52" s="58"/>
      <c r="F52" s="58"/>
      <c r="G52" s="58"/>
      <c r="H52" s="58"/>
      <c r="I52" s="59">
        <f t="shared" si="4"/>
        <v>0</v>
      </c>
      <c r="J52" s="60" t="e">
        <f t="shared" si="1"/>
        <v>#DIV/0!</v>
      </c>
      <c r="K52" s="60" t="e">
        <f t="shared" si="2"/>
        <v>#DIV/0!</v>
      </c>
    </row>
    <row r="53" spans="1:11" ht="15">
      <c r="A53" s="55">
        <v>41</v>
      </c>
      <c r="B53" s="1"/>
      <c r="C53" s="64"/>
      <c r="D53" s="64"/>
      <c r="E53" s="58"/>
      <c r="F53" s="58"/>
      <c r="G53" s="58"/>
      <c r="H53" s="58"/>
      <c r="I53" s="59">
        <f t="shared" si="4"/>
        <v>0</v>
      </c>
      <c r="J53" s="60" t="e">
        <f t="shared" si="1"/>
        <v>#DIV/0!</v>
      </c>
      <c r="K53" s="60" t="e">
        <f t="shared" si="2"/>
        <v>#DIV/0!</v>
      </c>
    </row>
    <row r="54" spans="1:11" ht="15">
      <c r="A54" s="55">
        <v>42</v>
      </c>
      <c r="B54" s="1"/>
      <c r="C54" s="64"/>
      <c r="D54" s="64"/>
      <c r="E54" s="58"/>
      <c r="F54" s="58"/>
      <c r="G54" s="58"/>
      <c r="H54" s="58"/>
      <c r="I54" s="59">
        <f t="shared" si="4"/>
        <v>0</v>
      </c>
      <c r="J54" s="60" t="e">
        <f t="shared" si="1"/>
        <v>#DIV/0!</v>
      </c>
      <c r="K54" s="60" t="e">
        <f t="shared" si="2"/>
        <v>#DIV/0!</v>
      </c>
    </row>
    <row r="55" spans="1:11" ht="15">
      <c r="A55" s="55">
        <v>43</v>
      </c>
      <c r="B55" s="1"/>
      <c r="C55" s="64"/>
      <c r="D55" s="64"/>
      <c r="E55" s="58"/>
      <c r="F55" s="58"/>
      <c r="G55" s="58"/>
      <c r="H55" s="58"/>
      <c r="I55" s="59">
        <f t="shared" si="4"/>
        <v>0</v>
      </c>
      <c r="J55" s="60" t="e">
        <f t="shared" si="1"/>
        <v>#DIV/0!</v>
      </c>
      <c r="K55" s="60" t="e">
        <f t="shared" si="2"/>
        <v>#DIV/0!</v>
      </c>
    </row>
    <row r="56" spans="1:11" ht="15">
      <c r="A56" s="55">
        <v>44</v>
      </c>
      <c r="B56" s="1"/>
      <c r="C56" s="64"/>
      <c r="D56" s="64"/>
      <c r="E56" s="58"/>
      <c r="F56" s="58"/>
      <c r="G56" s="58"/>
      <c r="H56" s="58"/>
      <c r="I56" s="59">
        <f t="shared" si="4"/>
        <v>0</v>
      </c>
      <c r="J56" s="60" t="e">
        <f t="shared" si="1"/>
        <v>#DIV/0!</v>
      </c>
      <c r="K56" s="60" t="e">
        <f t="shared" si="2"/>
        <v>#DIV/0!</v>
      </c>
    </row>
    <row r="57" spans="1:11" ht="15">
      <c r="A57" s="55">
        <v>45</v>
      </c>
      <c r="B57" s="61"/>
      <c r="C57" s="64"/>
      <c r="D57" s="64"/>
      <c r="E57" s="58"/>
      <c r="F57" s="58"/>
      <c r="G57" s="58"/>
      <c r="H57" s="58"/>
      <c r="I57" s="59">
        <f t="shared" si="4"/>
        <v>0</v>
      </c>
      <c r="J57" s="60" t="e">
        <f t="shared" si="1"/>
        <v>#DIV/0!</v>
      </c>
      <c r="K57" s="60" t="e">
        <f t="shared" si="2"/>
        <v>#DIV/0!</v>
      </c>
    </row>
    <row r="58" spans="1:11" ht="15">
      <c r="A58" s="55">
        <v>46</v>
      </c>
      <c r="B58" s="61"/>
      <c r="C58" s="64"/>
      <c r="D58" s="64"/>
      <c r="E58" s="58"/>
      <c r="F58" s="58"/>
      <c r="G58" s="58"/>
      <c r="H58" s="58"/>
      <c r="I58" s="59">
        <f t="shared" si="4"/>
        <v>0</v>
      </c>
      <c r="J58" s="60" t="e">
        <f t="shared" si="1"/>
        <v>#DIV/0!</v>
      </c>
      <c r="K58" s="60" t="e">
        <f t="shared" si="2"/>
        <v>#DIV/0!</v>
      </c>
    </row>
    <row r="59" spans="1:11" ht="15">
      <c r="A59" s="55">
        <v>47</v>
      </c>
      <c r="B59" s="61"/>
      <c r="C59" s="64"/>
      <c r="D59" s="64"/>
      <c r="E59" s="58"/>
      <c r="F59" s="58"/>
      <c r="G59" s="58"/>
      <c r="H59" s="58"/>
      <c r="I59" s="59">
        <f t="shared" si="4"/>
        <v>0</v>
      </c>
      <c r="J59" s="60" t="e">
        <f t="shared" si="1"/>
        <v>#DIV/0!</v>
      </c>
      <c r="K59" s="60" t="e">
        <f t="shared" si="2"/>
        <v>#DIV/0!</v>
      </c>
    </row>
    <row r="60" spans="1:11" ht="15">
      <c r="A60" s="55">
        <v>48</v>
      </c>
      <c r="B60" s="61"/>
      <c r="C60" s="64"/>
      <c r="D60" s="64"/>
      <c r="E60" s="58"/>
      <c r="F60" s="58"/>
      <c r="G60" s="58"/>
      <c r="H60" s="58"/>
      <c r="I60" s="59">
        <f t="shared" si="4"/>
        <v>0</v>
      </c>
      <c r="J60" s="60" t="e">
        <f t="shared" si="1"/>
        <v>#DIV/0!</v>
      </c>
      <c r="K60" s="60" t="e">
        <f t="shared" si="2"/>
        <v>#DIV/0!</v>
      </c>
    </row>
    <row r="61" spans="1:11" ht="15">
      <c r="A61" s="55">
        <v>49</v>
      </c>
      <c r="B61" s="64"/>
      <c r="C61" s="64"/>
      <c r="D61" s="64"/>
      <c r="E61" s="58"/>
      <c r="F61" s="58"/>
      <c r="G61" s="58"/>
      <c r="H61" s="58"/>
      <c r="I61" s="59">
        <f t="shared" si="4"/>
        <v>0</v>
      </c>
      <c r="J61" s="60" t="e">
        <f t="shared" si="1"/>
        <v>#DIV/0!</v>
      </c>
      <c r="K61" s="60" t="e">
        <f t="shared" si="2"/>
        <v>#DIV/0!</v>
      </c>
    </row>
    <row r="62" spans="1:11" ht="15">
      <c r="A62" s="55">
        <v>50</v>
      </c>
      <c r="B62" s="64"/>
      <c r="C62" s="64"/>
      <c r="D62" s="64"/>
      <c r="E62" s="58"/>
      <c r="F62" s="58"/>
      <c r="G62" s="58"/>
      <c r="H62" s="58"/>
      <c r="I62" s="59">
        <f t="shared" si="4"/>
        <v>0</v>
      </c>
      <c r="J62" s="60" t="e">
        <f t="shared" si="1"/>
        <v>#DIV/0!</v>
      </c>
      <c r="K62" s="60" t="e">
        <f t="shared" si="2"/>
        <v>#DIV/0!</v>
      </c>
    </row>
    <row r="63" spans="1:11" ht="15">
      <c r="A63" s="55">
        <v>51</v>
      </c>
      <c r="B63" s="64"/>
      <c r="C63" s="64"/>
      <c r="D63" s="64"/>
      <c r="E63" s="58"/>
      <c r="F63" s="58"/>
      <c r="G63" s="58"/>
      <c r="H63" s="58"/>
      <c r="I63" s="59">
        <f t="shared" si="4"/>
        <v>0</v>
      </c>
      <c r="J63" s="60" t="e">
        <f t="shared" si="1"/>
        <v>#DIV/0!</v>
      </c>
      <c r="K63" s="60" t="e">
        <f t="shared" si="2"/>
        <v>#DIV/0!</v>
      </c>
    </row>
    <row r="64" spans="1:11" ht="15">
      <c r="A64" s="55">
        <v>52</v>
      </c>
      <c r="B64" s="64"/>
      <c r="C64" s="64"/>
      <c r="D64" s="64"/>
      <c r="E64" s="58"/>
      <c r="F64" s="58"/>
      <c r="G64" s="58"/>
      <c r="H64" s="58"/>
      <c r="I64" s="59">
        <f t="shared" si="4"/>
        <v>0</v>
      </c>
      <c r="J64" s="60" t="e">
        <f t="shared" si="1"/>
        <v>#DIV/0!</v>
      </c>
      <c r="K64" s="60" t="e">
        <f t="shared" si="2"/>
        <v>#DIV/0!</v>
      </c>
    </row>
    <row r="65" spans="1:11" ht="15">
      <c r="A65" s="55">
        <v>53</v>
      </c>
      <c r="B65" s="64"/>
      <c r="C65" s="64"/>
      <c r="D65" s="64"/>
      <c r="E65" s="58"/>
      <c r="F65" s="58"/>
      <c r="G65" s="58"/>
      <c r="H65" s="58"/>
      <c r="I65" s="59">
        <f t="shared" si="4"/>
        <v>0</v>
      </c>
      <c r="J65" s="60" t="e">
        <f t="shared" si="1"/>
        <v>#DIV/0!</v>
      </c>
      <c r="K65" s="60" t="e">
        <f t="shared" si="2"/>
        <v>#DIV/0!</v>
      </c>
    </row>
    <row r="66" spans="1:11" ht="15">
      <c r="A66" s="55">
        <v>54</v>
      </c>
      <c r="B66" s="64"/>
      <c r="C66" s="64"/>
      <c r="D66" s="64"/>
      <c r="E66" s="58"/>
      <c r="F66" s="58"/>
      <c r="G66" s="58"/>
      <c r="H66" s="58"/>
      <c r="I66" s="59">
        <f t="shared" si="4"/>
        <v>0</v>
      </c>
      <c r="J66" s="60" t="e">
        <f t="shared" si="1"/>
        <v>#DIV/0!</v>
      </c>
      <c r="K66" s="60" t="e">
        <f t="shared" si="2"/>
        <v>#DIV/0!</v>
      </c>
    </row>
    <row r="67" spans="1:11" ht="15">
      <c r="A67" s="55">
        <v>55</v>
      </c>
      <c r="B67" s="64"/>
      <c r="C67" s="64"/>
      <c r="D67" s="64"/>
      <c r="E67" s="58"/>
      <c r="F67" s="58"/>
      <c r="G67" s="58"/>
      <c r="H67" s="58"/>
      <c r="I67" s="59">
        <f t="shared" si="4"/>
        <v>0</v>
      </c>
      <c r="J67" s="60" t="e">
        <f t="shared" si="1"/>
        <v>#DIV/0!</v>
      </c>
      <c r="K67" s="60" t="e">
        <f t="shared" si="2"/>
        <v>#DIV/0!</v>
      </c>
    </row>
    <row r="68" spans="1:11" ht="15">
      <c r="A68" s="55">
        <v>56</v>
      </c>
      <c r="B68" s="64"/>
      <c r="C68" s="64"/>
      <c r="D68" s="64"/>
      <c r="E68" s="58"/>
      <c r="F68" s="58"/>
      <c r="G68" s="58"/>
      <c r="H68" s="58"/>
      <c r="I68" s="59">
        <f t="shared" si="4"/>
        <v>0</v>
      </c>
      <c r="J68" s="60" t="e">
        <f t="shared" si="1"/>
        <v>#DIV/0!</v>
      </c>
      <c r="K68" s="60" t="e">
        <f t="shared" si="2"/>
        <v>#DIV/0!</v>
      </c>
    </row>
    <row r="69" spans="1:11" ht="15">
      <c r="A69" s="55">
        <v>57</v>
      </c>
      <c r="B69" s="64"/>
      <c r="C69" s="64"/>
      <c r="D69" s="64"/>
      <c r="E69" s="58"/>
      <c r="F69" s="58"/>
      <c r="G69" s="58"/>
      <c r="H69" s="58"/>
      <c r="I69" s="59">
        <f t="shared" si="4"/>
        <v>0</v>
      </c>
      <c r="J69" s="60" t="e">
        <f t="shared" si="1"/>
        <v>#DIV/0!</v>
      </c>
      <c r="K69" s="60" t="e">
        <f t="shared" si="2"/>
        <v>#DIV/0!</v>
      </c>
    </row>
    <row r="70" spans="1:11" ht="15">
      <c r="A70" s="55">
        <v>58</v>
      </c>
      <c r="B70" s="64"/>
      <c r="C70" s="64"/>
      <c r="D70" s="64"/>
      <c r="E70" s="58"/>
      <c r="F70" s="58"/>
      <c r="G70" s="58"/>
      <c r="H70" s="58"/>
      <c r="I70" s="59">
        <f t="shared" si="4"/>
        <v>0</v>
      </c>
      <c r="J70" s="60" t="e">
        <f t="shared" si="1"/>
        <v>#DIV/0!</v>
      </c>
      <c r="K70" s="60" t="e">
        <f t="shared" si="2"/>
        <v>#DIV/0!</v>
      </c>
    </row>
    <row r="71" spans="1:11" ht="15">
      <c r="A71" s="55">
        <v>59</v>
      </c>
      <c r="B71" s="64"/>
      <c r="C71" s="64"/>
      <c r="D71" s="64"/>
      <c r="E71" s="58"/>
      <c r="F71" s="58"/>
      <c r="G71" s="58"/>
      <c r="H71" s="58"/>
      <c r="I71" s="59">
        <f t="shared" si="4"/>
        <v>0</v>
      </c>
      <c r="J71" s="60" t="e">
        <f t="shared" si="1"/>
        <v>#DIV/0!</v>
      </c>
      <c r="K71" s="60" t="e">
        <f t="shared" si="2"/>
        <v>#DIV/0!</v>
      </c>
    </row>
    <row r="72" spans="1:11" ht="15">
      <c r="A72" s="55">
        <v>60</v>
      </c>
      <c r="B72" s="64"/>
      <c r="C72" s="64"/>
      <c r="D72" s="64"/>
      <c r="E72" s="58"/>
      <c r="F72" s="58"/>
      <c r="G72" s="58"/>
      <c r="H72" s="58"/>
      <c r="I72" s="59">
        <f t="shared" si="4"/>
        <v>0</v>
      </c>
      <c r="J72" s="60" t="e">
        <f t="shared" si="1"/>
        <v>#DIV/0!</v>
      </c>
      <c r="K72" s="60" t="e">
        <f t="shared" si="2"/>
        <v>#DIV/0!</v>
      </c>
    </row>
    <row r="73" spans="1:11" ht="15">
      <c r="A73" s="55">
        <v>61</v>
      </c>
      <c r="B73" s="64"/>
      <c r="C73" s="64"/>
      <c r="D73" s="64"/>
      <c r="E73" s="58"/>
      <c r="F73" s="58"/>
      <c r="G73" s="58"/>
      <c r="H73" s="58"/>
      <c r="I73" s="59">
        <f t="shared" si="4"/>
        <v>0</v>
      </c>
      <c r="J73" s="60" t="e">
        <f t="shared" si="1"/>
        <v>#DIV/0!</v>
      </c>
      <c r="K73" s="60" t="e">
        <f t="shared" si="2"/>
        <v>#DIV/0!</v>
      </c>
    </row>
    <row r="74" spans="1:11">
      <c r="A74" s="65" t="s">
        <v>38</v>
      </c>
      <c r="B74" s="66">
        <f>SUM(B13:B73)</f>
        <v>93.088999999999984</v>
      </c>
      <c r="C74" s="66">
        <f>SUM(C13:C73)</f>
        <v>81.956999999999979</v>
      </c>
      <c r="D74" s="66">
        <f>SUM(D13:D73)</f>
        <v>0</v>
      </c>
      <c r="E74" s="66">
        <f t="shared" ref="E74:I74" si="5">SUM(E13:E73)</f>
        <v>0</v>
      </c>
      <c r="F74" s="66">
        <f t="shared" si="5"/>
        <v>0</v>
      </c>
      <c r="G74" s="66">
        <f t="shared" si="5"/>
        <v>0</v>
      </c>
      <c r="H74" s="66">
        <f t="shared" si="5"/>
        <v>0</v>
      </c>
      <c r="I74" s="66">
        <f t="shared" si="5"/>
        <v>175.04599999999999</v>
      </c>
      <c r="J74" s="47"/>
    </row>
    <row r="75" spans="1:11">
      <c r="B75" s="39">
        <f>AVERAGE(B13:B28)</f>
        <v>4.1288124999999996</v>
      </c>
      <c r="C75" s="39">
        <f>AVERAGE(C13:C28)</f>
        <v>3.7002499999999996</v>
      </c>
    </row>
    <row r="83" spans="1:5" ht="15">
      <c r="A83" s="56">
        <v>125.26</v>
      </c>
      <c r="B83" s="56">
        <v>46.39</v>
      </c>
      <c r="C83" s="27">
        <f>B83/A83*100</f>
        <v>37.034967268082383</v>
      </c>
      <c r="D83" s="56"/>
      <c r="E83" s="56"/>
    </row>
    <row r="84" spans="1:5" ht="15">
      <c r="A84" s="56">
        <v>113.99000000000001</v>
      </c>
      <c r="B84" s="56">
        <v>42.57</v>
      </c>
      <c r="C84" s="27">
        <f t="shared" ref="C84:C114" si="6">B84/A84*100</f>
        <v>37.345381173787175</v>
      </c>
      <c r="D84" s="56"/>
      <c r="E84" s="56"/>
    </row>
    <row r="85" spans="1:5" ht="15">
      <c r="A85" s="56">
        <v>85.42</v>
      </c>
      <c r="B85" s="56">
        <v>36.97</v>
      </c>
      <c r="C85" s="27">
        <f t="shared" si="6"/>
        <v>43.280262233668928</v>
      </c>
      <c r="D85" s="56"/>
      <c r="E85" s="56"/>
    </row>
    <row r="86" spans="1:5" ht="15">
      <c r="A86" s="56">
        <v>102.96</v>
      </c>
      <c r="B86" s="56">
        <v>36.86</v>
      </c>
      <c r="C86" s="27">
        <f t="shared" si="6"/>
        <v>35.800310800310804</v>
      </c>
      <c r="D86" s="56"/>
      <c r="E86" s="56"/>
    </row>
    <row r="87" spans="1:5" ht="15">
      <c r="A87" s="56">
        <v>98.96</v>
      </c>
      <c r="B87" s="56">
        <v>20.14</v>
      </c>
      <c r="C87" s="27">
        <f t="shared" si="6"/>
        <v>20.351657235246567</v>
      </c>
      <c r="D87" s="56"/>
      <c r="E87" s="56"/>
    </row>
    <row r="88" spans="1:5" ht="15">
      <c r="A88" s="56">
        <v>131.46</v>
      </c>
      <c r="B88" s="56">
        <v>53.62</v>
      </c>
      <c r="C88" s="27">
        <f t="shared" si="6"/>
        <v>40.788072417465379</v>
      </c>
      <c r="D88" s="56"/>
      <c r="E88" s="56"/>
    </row>
    <row r="89" spans="1:5" ht="15">
      <c r="A89" s="56">
        <v>107.49000000000001</v>
      </c>
      <c r="B89" s="56">
        <v>42.65</v>
      </c>
      <c r="C89" s="27">
        <f t="shared" si="6"/>
        <v>39.678109591589909</v>
      </c>
      <c r="D89" s="56"/>
      <c r="E89" s="56"/>
    </row>
    <row r="90" spans="1:5" ht="15">
      <c r="A90" s="56">
        <v>94.33</v>
      </c>
      <c r="B90" s="56">
        <v>39.58</v>
      </c>
      <c r="C90" s="27">
        <f t="shared" si="6"/>
        <v>41.959079826142265</v>
      </c>
      <c r="D90" s="56"/>
      <c r="E90" s="56"/>
    </row>
    <row r="91" spans="1:5" ht="15">
      <c r="A91" s="56">
        <v>78.680000000000007</v>
      </c>
      <c r="B91" s="56">
        <v>30.66</v>
      </c>
      <c r="C91" s="27">
        <f t="shared" si="6"/>
        <v>38.967971530249109</v>
      </c>
      <c r="D91" s="56"/>
      <c r="E91" s="56"/>
    </row>
    <row r="92" spans="1:5" ht="15">
      <c r="A92" s="56">
        <v>103.72</v>
      </c>
      <c r="B92" s="56">
        <v>37.32</v>
      </c>
      <c r="C92" s="27">
        <f t="shared" si="6"/>
        <v>35.98148862321635</v>
      </c>
      <c r="D92" s="56"/>
      <c r="E92" s="56"/>
    </row>
    <row r="93" spans="1:5" ht="15">
      <c r="A93" s="56">
        <v>117.17999999999999</v>
      </c>
      <c r="B93" s="56">
        <v>46.66</v>
      </c>
      <c r="C93" s="27">
        <f t="shared" si="6"/>
        <v>39.81908175456563</v>
      </c>
      <c r="D93" s="56"/>
      <c r="E93" s="56"/>
    </row>
    <row r="94" spans="1:5" ht="15">
      <c r="A94" s="56">
        <v>105</v>
      </c>
      <c r="B94" s="56">
        <v>35.14</v>
      </c>
      <c r="C94" s="27">
        <f t="shared" si="6"/>
        <v>33.466666666666669</v>
      </c>
      <c r="D94" s="56"/>
      <c r="E94" s="56"/>
    </row>
    <row r="95" spans="1:5" ht="15">
      <c r="A95" s="56">
        <v>117.1</v>
      </c>
      <c r="B95" s="56">
        <v>43.66</v>
      </c>
      <c r="C95" s="27">
        <f t="shared" si="6"/>
        <v>37.284372331340734</v>
      </c>
      <c r="D95" s="56"/>
      <c r="E95" s="56"/>
    </row>
    <row r="96" spans="1:5" ht="15">
      <c r="A96" s="56">
        <v>86.84</v>
      </c>
      <c r="B96" s="56">
        <v>30.18</v>
      </c>
      <c r="C96" s="27">
        <f t="shared" si="6"/>
        <v>34.753569783509903</v>
      </c>
      <c r="D96" s="56"/>
      <c r="E96" s="56"/>
    </row>
    <row r="97" spans="1:5" ht="15">
      <c r="A97" s="56">
        <v>97.49</v>
      </c>
      <c r="B97" s="56">
        <v>39.83</v>
      </c>
      <c r="C97" s="27">
        <f t="shared" si="6"/>
        <v>40.855472356139096</v>
      </c>
      <c r="D97" s="56"/>
      <c r="E97" s="56"/>
    </row>
    <row r="98" spans="1:5" ht="15">
      <c r="A98" s="56">
        <v>126.19</v>
      </c>
      <c r="B98" s="56">
        <v>44.46</v>
      </c>
      <c r="C98" s="27">
        <f t="shared" si="6"/>
        <v>35.232585783342579</v>
      </c>
      <c r="D98" s="56"/>
      <c r="E98" s="56"/>
    </row>
    <row r="99" spans="1:5" ht="15">
      <c r="A99" s="56">
        <v>103.38</v>
      </c>
      <c r="B99" s="56">
        <v>40.869999999999997</v>
      </c>
      <c r="C99" s="27">
        <f t="shared" si="6"/>
        <v>39.533758947572061</v>
      </c>
      <c r="D99" s="56"/>
      <c r="E99" s="56"/>
    </row>
    <row r="100" spans="1:5" ht="15">
      <c r="A100" s="56">
        <v>89.34</v>
      </c>
      <c r="B100" s="56">
        <v>34.5</v>
      </c>
      <c r="C100" s="27">
        <f t="shared" si="6"/>
        <v>38.616521155137676</v>
      </c>
      <c r="D100" s="56"/>
      <c r="E100" s="56"/>
    </row>
    <row r="101" spans="1:5" ht="15">
      <c r="A101" s="56">
        <v>104.86</v>
      </c>
      <c r="B101" s="56">
        <v>41.12</v>
      </c>
      <c r="C101" s="27">
        <f t="shared" si="6"/>
        <v>39.214190349036812</v>
      </c>
      <c r="D101" s="56"/>
      <c r="E101" s="56"/>
    </row>
    <row r="102" spans="1:5" ht="15">
      <c r="A102" s="56">
        <v>84.82</v>
      </c>
      <c r="B102" s="56">
        <v>33.299999999999997</v>
      </c>
      <c r="C102" s="27">
        <f t="shared" si="6"/>
        <v>39.259608582881391</v>
      </c>
      <c r="D102" s="56"/>
      <c r="E102" s="56"/>
    </row>
    <row r="103" spans="1:5" ht="15">
      <c r="A103" s="56">
        <v>101.80999999999999</v>
      </c>
      <c r="B103" s="56">
        <v>29.99</v>
      </c>
      <c r="C103" s="27">
        <f t="shared" si="6"/>
        <v>29.456831352519401</v>
      </c>
      <c r="D103" s="56"/>
      <c r="E103" s="56"/>
    </row>
    <row r="104" spans="1:5" ht="15">
      <c r="A104" s="56">
        <v>122.74</v>
      </c>
      <c r="B104" s="56">
        <v>44.15</v>
      </c>
      <c r="C104" s="27">
        <f t="shared" si="6"/>
        <v>35.970343816196838</v>
      </c>
      <c r="D104" s="56"/>
      <c r="E104" s="56"/>
    </row>
    <row r="105" spans="1:5" ht="15">
      <c r="A105" s="56">
        <v>92.31</v>
      </c>
      <c r="B105" s="56">
        <v>42.23</v>
      </c>
      <c r="C105" s="27">
        <f t="shared" si="6"/>
        <v>45.748022966092513</v>
      </c>
      <c r="D105" s="56"/>
      <c r="E105" s="56"/>
    </row>
    <row r="106" spans="1:5" ht="15">
      <c r="A106" s="56">
        <v>83.88</v>
      </c>
      <c r="B106" s="56">
        <v>38.22</v>
      </c>
      <c r="C106" s="27">
        <f t="shared" si="6"/>
        <v>45.565092989985693</v>
      </c>
      <c r="D106" s="56"/>
      <c r="E106" s="56"/>
    </row>
    <row r="107" spans="1:5" ht="15">
      <c r="A107" s="56">
        <v>87.22</v>
      </c>
      <c r="B107" s="56">
        <v>39.15</v>
      </c>
      <c r="C107" s="27">
        <f t="shared" si="6"/>
        <v>44.886493923412061</v>
      </c>
      <c r="D107" s="56"/>
      <c r="E107" s="56"/>
    </row>
    <row r="108" spans="1:5" ht="15">
      <c r="A108" s="56">
        <v>118.73</v>
      </c>
      <c r="B108" s="56">
        <v>41.2</v>
      </c>
      <c r="C108" s="27">
        <f t="shared" si="6"/>
        <v>34.700581150509564</v>
      </c>
      <c r="D108" s="56"/>
      <c r="E108" s="56"/>
    </row>
    <row r="109" spans="1:5" ht="15">
      <c r="A109" s="56">
        <v>96.72</v>
      </c>
      <c r="B109" s="56">
        <v>46.34</v>
      </c>
      <c r="C109" s="27">
        <f t="shared" si="6"/>
        <v>47.911497105045498</v>
      </c>
      <c r="D109" s="56"/>
      <c r="E109" s="56"/>
    </row>
    <row r="110" spans="1:5" ht="15">
      <c r="A110" s="56">
        <v>98.69</v>
      </c>
      <c r="B110" s="56">
        <v>34.950000000000003</v>
      </c>
      <c r="C110" s="27">
        <f t="shared" si="6"/>
        <v>35.413922383220189</v>
      </c>
      <c r="D110" s="56"/>
      <c r="E110" s="56"/>
    </row>
    <row r="111" spans="1:5" ht="15">
      <c r="A111" s="56">
        <v>103.47</v>
      </c>
      <c r="B111" s="56">
        <v>37.200000000000003</v>
      </c>
      <c r="C111" s="27">
        <f t="shared" si="6"/>
        <v>35.952449985503051</v>
      </c>
      <c r="D111" s="56"/>
      <c r="E111" s="56"/>
    </row>
    <row r="112" spans="1:5" ht="15">
      <c r="A112" s="56">
        <v>70.03</v>
      </c>
      <c r="B112" s="56">
        <v>28.57</v>
      </c>
      <c r="C112" s="27">
        <f t="shared" si="6"/>
        <v>40.796801370841067</v>
      </c>
      <c r="D112" s="56"/>
      <c r="E112" s="56"/>
    </row>
    <row r="113" spans="1:5" ht="15">
      <c r="A113" s="56">
        <v>84.85</v>
      </c>
      <c r="B113" s="56">
        <v>34.89</v>
      </c>
      <c r="C113" s="27">
        <f t="shared" si="6"/>
        <v>41.119622863877439</v>
      </c>
      <c r="D113" s="56"/>
      <c r="E113" s="56"/>
    </row>
    <row r="114" spans="1:5" ht="15">
      <c r="A114" s="56">
        <v>144.16999999999999</v>
      </c>
      <c r="B114" s="56">
        <v>47.96</v>
      </c>
      <c r="C114" s="27">
        <f t="shared" si="6"/>
        <v>33.2662828605119</v>
      </c>
      <c r="D114" s="56"/>
      <c r="E114" s="56"/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4"/>
  <sheetViews>
    <sheetView topLeftCell="E5" workbookViewId="0">
      <selection activeCell="J31" sqref="J31"/>
    </sheetView>
  </sheetViews>
  <sheetFormatPr defaultRowHeight="12.75"/>
  <cols>
    <col min="1" max="1" width="10.7109375" style="27" bestFit="1" customWidth="1"/>
    <col min="2" max="2" width="18.7109375" style="27" bestFit="1" customWidth="1"/>
    <col min="3" max="3" width="14.42578125" style="27" customWidth="1"/>
    <col min="4" max="5" width="11" style="27" customWidth="1"/>
    <col min="6" max="6" width="15" style="27" customWidth="1"/>
    <col min="7" max="7" width="11" style="27" customWidth="1"/>
    <col min="8" max="8" width="12.7109375" style="27" customWidth="1"/>
    <col min="9" max="9" width="12.85546875" style="27" customWidth="1"/>
    <col min="10" max="10" width="15" style="27" bestFit="1" customWidth="1"/>
    <col min="11" max="11" width="12.28515625" style="27" bestFit="1" customWidth="1"/>
    <col min="12" max="14" width="9.140625" style="27"/>
    <col min="15" max="15" width="15.28515625" style="27" customWidth="1"/>
    <col min="16" max="16" width="9.28515625" style="27" bestFit="1" customWidth="1"/>
    <col min="17" max="245" width="9.140625" style="27"/>
    <col min="246" max="246" width="15.42578125" style="27" customWidth="1"/>
    <col min="247" max="247" width="14.42578125" style="27" customWidth="1"/>
    <col min="248" max="249" width="11" style="27" customWidth="1"/>
    <col min="250" max="250" width="15" style="27" customWidth="1"/>
    <col min="251" max="251" width="11" style="27" customWidth="1"/>
    <col min="252" max="252" width="12.7109375" style="27" customWidth="1"/>
    <col min="253" max="253" width="12.85546875" style="27" customWidth="1"/>
    <col min="254" max="254" width="13.42578125" style="27" customWidth="1"/>
    <col min="255" max="258" width="9.140625" style="27"/>
    <col min="259" max="259" width="15.28515625" style="27" customWidth="1"/>
    <col min="260" max="260" width="9.28515625" style="27" bestFit="1" customWidth="1"/>
    <col min="261" max="261" width="9.140625" style="27"/>
    <col min="262" max="262" width="12.7109375" style="27" customWidth="1"/>
    <col min="263" max="501" width="9.140625" style="27"/>
    <col min="502" max="502" width="15.42578125" style="27" customWidth="1"/>
    <col min="503" max="503" width="14.42578125" style="27" customWidth="1"/>
    <col min="504" max="505" width="11" style="27" customWidth="1"/>
    <col min="506" max="506" width="15" style="27" customWidth="1"/>
    <col min="507" max="507" width="11" style="27" customWidth="1"/>
    <col min="508" max="508" width="12.7109375" style="27" customWidth="1"/>
    <col min="509" max="509" width="12.85546875" style="27" customWidth="1"/>
    <col min="510" max="510" width="13.42578125" style="27" customWidth="1"/>
    <col min="511" max="514" width="9.140625" style="27"/>
    <col min="515" max="515" width="15.28515625" style="27" customWidth="1"/>
    <col min="516" max="516" width="9.28515625" style="27" bestFit="1" customWidth="1"/>
    <col min="517" max="517" width="9.140625" style="27"/>
    <col min="518" max="518" width="12.7109375" style="27" customWidth="1"/>
    <col min="519" max="757" width="9.140625" style="27"/>
    <col min="758" max="758" width="15.42578125" style="27" customWidth="1"/>
    <col min="759" max="759" width="14.42578125" style="27" customWidth="1"/>
    <col min="760" max="761" width="11" style="27" customWidth="1"/>
    <col min="762" max="762" width="15" style="27" customWidth="1"/>
    <col min="763" max="763" width="11" style="27" customWidth="1"/>
    <col min="764" max="764" width="12.7109375" style="27" customWidth="1"/>
    <col min="765" max="765" width="12.85546875" style="27" customWidth="1"/>
    <col min="766" max="766" width="13.42578125" style="27" customWidth="1"/>
    <col min="767" max="770" width="9.140625" style="27"/>
    <col min="771" max="771" width="15.28515625" style="27" customWidth="1"/>
    <col min="772" max="772" width="9.28515625" style="27" bestFit="1" customWidth="1"/>
    <col min="773" max="773" width="9.140625" style="27"/>
    <col min="774" max="774" width="12.7109375" style="27" customWidth="1"/>
    <col min="775" max="1013" width="9.140625" style="27"/>
    <col min="1014" max="1014" width="15.42578125" style="27" customWidth="1"/>
    <col min="1015" max="1015" width="14.42578125" style="27" customWidth="1"/>
    <col min="1016" max="1017" width="11" style="27" customWidth="1"/>
    <col min="1018" max="1018" width="15" style="27" customWidth="1"/>
    <col min="1019" max="1019" width="11" style="27" customWidth="1"/>
    <col min="1020" max="1020" width="12.7109375" style="27" customWidth="1"/>
    <col min="1021" max="1021" width="12.85546875" style="27" customWidth="1"/>
    <col min="1022" max="1022" width="13.42578125" style="27" customWidth="1"/>
    <col min="1023" max="1026" width="9.140625" style="27"/>
    <col min="1027" max="1027" width="15.28515625" style="27" customWidth="1"/>
    <col min="1028" max="1028" width="9.28515625" style="27" bestFit="1" customWidth="1"/>
    <col min="1029" max="1029" width="9.140625" style="27"/>
    <col min="1030" max="1030" width="12.7109375" style="27" customWidth="1"/>
    <col min="1031" max="1269" width="9.140625" style="27"/>
    <col min="1270" max="1270" width="15.42578125" style="27" customWidth="1"/>
    <col min="1271" max="1271" width="14.42578125" style="27" customWidth="1"/>
    <col min="1272" max="1273" width="11" style="27" customWidth="1"/>
    <col min="1274" max="1274" width="15" style="27" customWidth="1"/>
    <col min="1275" max="1275" width="11" style="27" customWidth="1"/>
    <col min="1276" max="1276" width="12.7109375" style="27" customWidth="1"/>
    <col min="1277" max="1277" width="12.85546875" style="27" customWidth="1"/>
    <col min="1278" max="1278" width="13.42578125" style="27" customWidth="1"/>
    <col min="1279" max="1282" width="9.140625" style="27"/>
    <col min="1283" max="1283" width="15.28515625" style="27" customWidth="1"/>
    <col min="1284" max="1284" width="9.28515625" style="27" bestFit="1" customWidth="1"/>
    <col min="1285" max="1285" width="9.140625" style="27"/>
    <col min="1286" max="1286" width="12.7109375" style="27" customWidth="1"/>
    <col min="1287" max="1525" width="9.140625" style="27"/>
    <col min="1526" max="1526" width="15.42578125" style="27" customWidth="1"/>
    <col min="1527" max="1527" width="14.42578125" style="27" customWidth="1"/>
    <col min="1528" max="1529" width="11" style="27" customWidth="1"/>
    <col min="1530" max="1530" width="15" style="27" customWidth="1"/>
    <col min="1531" max="1531" width="11" style="27" customWidth="1"/>
    <col min="1532" max="1532" width="12.7109375" style="27" customWidth="1"/>
    <col min="1533" max="1533" width="12.85546875" style="27" customWidth="1"/>
    <col min="1534" max="1534" width="13.42578125" style="27" customWidth="1"/>
    <col min="1535" max="1538" width="9.140625" style="27"/>
    <col min="1539" max="1539" width="15.28515625" style="27" customWidth="1"/>
    <col min="1540" max="1540" width="9.28515625" style="27" bestFit="1" customWidth="1"/>
    <col min="1541" max="1541" width="9.140625" style="27"/>
    <col min="1542" max="1542" width="12.7109375" style="27" customWidth="1"/>
    <col min="1543" max="1781" width="9.140625" style="27"/>
    <col min="1782" max="1782" width="15.42578125" style="27" customWidth="1"/>
    <col min="1783" max="1783" width="14.42578125" style="27" customWidth="1"/>
    <col min="1784" max="1785" width="11" style="27" customWidth="1"/>
    <col min="1786" max="1786" width="15" style="27" customWidth="1"/>
    <col min="1787" max="1787" width="11" style="27" customWidth="1"/>
    <col min="1788" max="1788" width="12.7109375" style="27" customWidth="1"/>
    <col min="1789" max="1789" width="12.85546875" style="27" customWidth="1"/>
    <col min="1790" max="1790" width="13.42578125" style="27" customWidth="1"/>
    <col min="1791" max="1794" width="9.140625" style="27"/>
    <col min="1795" max="1795" width="15.28515625" style="27" customWidth="1"/>
    <col min="1796" max="1796" width="9.28515625" style="27" bestFit="1" customWidth="1"/>
    <col min="1797" max="1797" width="9.140625" style="27"/>
    <col min="1798" max="1798" width="12.7109375" style="27" customWidth="1"/>
    <col min="1799" max="2037" width="9.140625" style="27"/>
    <col min="2038" max="2038" width="15.42578125" style="27" customWidth="1"/>
    <col min="2039" max="2039" width="14.42578125" style="27" customWidth="1"/>
    <col min="2040" max="2041" width="11" style="27" customWidth="1"/>
    <col min="2042" max="2042" width="15" style="27" customWidth="1"/>
    <col min="2043" max="2043" width="11" style="27" customWidth="1"/>
    <col min="2044" max="2044" width="12.7109375" style="27" customWidth="1"/>
    <col min="2045" max="2045" width="12.85546875" style="27" customWidth="1"/>
    <col min="2046" max="2046" width="13.42578125" style="27" customWidth="1"/>
    <col min="2047" max="2050" width="9.140625" style="27"/>
    <col min="2051" max="2051" width="15.28515625" style="27" customWidth="1"/>
    <col min="2052" max="2052" width="9.28515625" style="27" bestFit="1" customWidth="1"/>
    <col min="2053" max="2053" width="9.140625" style="27"/>
    <col min="2054" max="2054" width="12.7109375" style="27" customWidth="1"/>
    <col min="2055" max="2293" width="9.140625" style="27"/>
    <col min="2294" max="2294" width="15.42578125" style="27" customWidth="1"/>
    <col min="2295" max="2295" width="14.42578125" style="27" customWidth="1"/>
    <col min="2296" max="2297" width="11" style="27" customWidth="1"/>
    <col min="2298" max="2298" width="15" style="27" customWidth="1"/>
    <col min="2299" max="2299" width="11" style="27" customWidth="1"/>
    <col min="2300" max="2300" width="12.7109375" style="27" customWidth="1"/>
    <col min="2301" max="2301" width="12.85546875" style="27" customWidth="1"/>
    <col min="2302" max="2302" width="13.42578125" style="27" customWidth="1"/>
    <col min="2303" max="2306" width="9.140625" style="27"/>
    <col min="2307" max="2307" width="15.28515625" style="27" customWidth="1"/>
    <col min="2308" max="2308" width="9.28515625" style="27" bestFit="1" customWidth="1"/>
    <col min="2309" max="2309" width="9.140625" style="27"/>
    <col min="2310" max="2310" width="12.7109375" style="27" customWidth="1"/>
    <col min="2311" max="2549" width="9.140625" style="27"/>
    <col min="2550" max="2550" width="15.42578125" style="27" customWidth="1"/>
    <col min="2551" max="2551" width="14.42578125" style="27" customWidth="1"/>
    <col min="2552" max="2553" width="11" style="27" customWidth="1"/>
    <col min="2554" max="2554" width="15" style="27" customWidth="1"/>
    <col min="2555" max="2555" width="11" style="27" customWidth="1"/>
    <col min="2556" max="2556" width="12.7109375" style="27" customWidth="1"/>
    <col min="2557" max="2557" width="12.85546875" style="27" customWidth="1"/>
    <col min="2558" max="2558" width="13.42578125" style="27" customWidth="1"/>
    <col min="2559" max="2562" width="9.140625" style="27"/>
    <col min="2563" max="2563" width="15.28515625" style="27" customWidth="1"/>
    <col min="2564" max="2564" width="9.28515625" style="27" bestFit="1" customWidth="1"/>
    <col min="2565" max="2565" width="9.140625" style="27"/>
    <col min="2566" max="2566" width="12.7109375" style="27" customWidth="1"/>
    <col min="2567" max="2805" width="9.140625" style="27"/>
    <col min="2806" max="2806" width="15.42578125" style="27" customWidth="1"/>
    <col min="2807" max="2807" width="14.42578125" style="27" customWidth="1"/>
    <col min="2808" max="2809" width="11" style="27" customWidth="1"/>
    <col min="2810" max="2810" width="15" style="27" customWidth="1"/>
    <col min="2811" max="2811" width="11" style="27" customWidth="1"/>
    <col min="2812" max="2812" width="12.7109375" style="27" customWidth="1"/>
    <col min="2813" max="2813" width="12.85546875" style="27" customWidth="1"/>
    <col min="2814" max="2814" width="13.42578125" style="27" customWidth="1"/>
    <col min="2815" max="2818" width="9.140625" style="27"/>
    <col min="2819" max="2819" width="15.28515625" style="27" customWidth="1"/>
    <col min="2820" max="2820" width="9.28515625" style="27" bestFit="1" customWidth="1"/>
    <col min="2821" max="2821" width="9.140625" style="27"/>
    <col min="2822" max="2822" width="12.7109375" style="27" customWidth="1"/>
    <col min="2823" max="3061" width="9.140625" style="27"/>
    <col min="3062" max="3062" width="15.42578125" style="27" customWidth="1"/>
    <col min="3063" max="3063" width="14.42578125" style="27" customWidth="1"/>
    <col min="3064" max="3065" width="11" style="27" customWidth="1"/>
    <col min="3066" max="3066" width="15" style="27" customWidth="1"/>
    <col min="3067" max="3067" width="11" style="27" customWidth="1"/>
    <col min="3068" max="3068" width="12.7109375" style="27" customWidth="1"/>
    <col min="3069" max="3069" width="12.85546875" style="27" customWidth="1"/>
    <col min="3070" max="3070" width="13.42578125" style="27" customWidth="1"/>
    <col min="3071" max="3074" width="9.140625" style="27"/>
    <col min="3075" max="3075" width="15.28515625" style="27" customWidth="1"/>
    <col min="3076" max="3076" width="9.28515625" style="27" bestFit="1" customWidth="1"/>
    <col min="3077" max="3077" width="9.140625" style="27"/>
    <col min="3078" max="3078" width="12.7109375" style="27" customWidth="1"/>
    <col min="3079" max="3317" width="9.140625" style="27"/>
    <col min="3318" max="3318" width="15.42578125" style="27" customWidth="1"/>
    <col min="3319" max="3319" width="14.42578125" style="27" customWidth="1"/>
    <col min="3320" max="3321" width="11" style="27" customWidth="1"/>
    <col min="3322" max="3322" width="15" style="27" customWidth="1"/>
    <col min="3323" max="3323" width="11" style="27" customWidth="1"/>
    <col min="3324" max="3324" width="12.7109375" style="27" customWidth="1"/>
    <col min="3325" max="3325" width="12.85546875" style="27" customWidth="1"/>
    <col min="3326" max="3326" width="13.42578125" style="27" customWidth="1"/>
    <col min="3327" max="3330" width="9.140625" style="27"/>
    <col min="3331" max="3331" width="15.28515625" style="27" customWidth="1"/>
    <col min="3332" max="3332" width="9.28515625" style="27" bestFit="1" customWidth="1"/>
    <col min="3333" max="3333" width="9.140625" style="27"/>
    <col min="3334" max="3334" width="12.7109375" style="27" customWidth="1"/>
    <col min="3335" max="3573" width="9.140625" style="27"/>
    <col min="3574" max="3574" width="15.42578125" style="27" customWidth="1"/>
    <col min="3575" max="3575" width="14.42578125" style="27" customWidth="1"/>
    <col min="3576" max="3577" width="11" style="27" customWidth="1"/>
    <col min="3578" max="3578" width="15" style="27" customWidth="1"/>
    <col min="3579" max="3579" width="11" style="27" customWidth="1"/>
    <col min="3580" max="3580" width="12.7109375" style="27" customWidth="1"/>
    <col min="3581" max="3581" width="12.85546875" style="27" customWidth="1"/>
    <col min="3582" max="3582" width="13.42578125" style="27" customWidth="1"/>
    <col min="3583" max="3586" width="9.140625" style="27"/>
    <col min="3587" max="3587" width="15.28515625" style="27" customWidth="1"/>
    <col min="3588" max="3588" width="9.28515625" style="27" bestFit="1" customWidth="1"/>
    <col min="3589" max="3589" width="9.140625" style="27"/>
    <col min="3590" max="3590" width="12.7109375" style="27" customWidth="1"/>
    <col min="3591" max="3829" width="9.140625" style="27"/>
    <col min="3830" max="3830" width="15.42578125" style="27" customWidth="1"/>
    <col min="3831" max="3831" width="14.42578125" style="27" customWidth="1"/>
    <col min="3832" max="3833" width="11" style="27" customWidth="1"/>
    <col min="3834" max="3834" width="15" style="27" customWidth="1"/>
    <col min="3835" max="3835" width="11" style="27" customWidth="1"/>
    <col min="3836" max="3836" width="12.7109375" style="27" customWidth="1"/>
    <col min="3837" max="3837" width="12.85546875" style="27" customWidth="1"/>
    <col min="3838" max="3838" width="13.42578125" style="27" customWidth="1"/>
    <col min="3839" max="3842" width="9.140625" style="27"/>
    <col min="3843" max="3843" width="15.28515625" style="27" customWidth="1"/>
    <col min="3844" max="3844" width="9.28515625" style="27" bestFit="1" customWidth="1"/>
    <col min="3845" max="3845" width="9.140625" style="27"/>
    <col min="3846" max="3846" width="12.7109375" style="27" customWidth="1"/>
    <col min="3847" max="4085" width="9.140625" style="27"/>
    <col min="4086" max="4086" width="15.42578125" style="27" customWidth="1"/>
    <col min="4087" max="4087" width="14.42578125" style="27" customWidth="1"/>
    <col min="4088" max="4089" width="11" style="27" customWidth="1"/>
    <col min="4090" max="4090" width="15" style="27" customWidth="1"/>
    <col min="4091" max="4091" width="11" style="27" customWidth="1"/>
    <col min="4092" max="4092" width="12.7109375" style="27" customWidth="1"/>
    <col min="4093" max="4093" width="12.85546875" style="27" customWidth="1"/>
    <col min="4094" max="4094" width="13.42578125" style="27" customWidth="1"/>
    <col min="4095" max="4098" width="9.140625" style="27"/>
    <col min="4099" max="4099" width="15.28515625" style="27" customWidth="1"/>
    <col min="4100" max="4100" width="9.28515625" style="27" bestFit="1" customWidth="1"/>
    <col min="4101" max="4101" width="9.140625" style="27"/>
    <col min="4102" max="4102" width="12.7109375" style="27" customWidth="1"/>
    <col min="4103" max="4341" width="9.140625" style="27"/>
    <col min="4342" max="4342" width="15.42578125" style="27" customWidth="1"/>
    <col min="4343" max="4343" width="14.42578125" style="27" customWidth="1"/>
    <col min="4344" max="4345" width="11" style="27" customWidth="1"/>
    <col min="4346" max="4346" width="15" style="27" customWidth="1"/>
    <col min="4347" max="4347" width="11" style="27" customWidth="1"/>
    <col min="4348" max="4348" width="12.7109375" style="27" customWidth="1"/>
    <col min="4349" max="4349" width="12.85546875" style="27" customWidth="1"/>
    <col min="4350" max="4350" width="13.42578125" style="27" customWidth="1"/>
    <col min="4351" max="4354" width="9.140625" style="27"/>
    <col min="4355" max="4355" width="15.28515625" style="27" customWidth="1"/>
    <col min="4356" max="4356" width="9.28515625" style="27" bestFit="1" customWidth="1"/>
    <col min="4357" max="4357" width="9.140625" style="27"/>
    <col min="4358" max="4358" width="12.7109375" style="27" customWidth="1"/>
    <col min="4359" max="4597" width="9.140625" style="27"/>
    <col min="4598" max="4598" width="15.42578125" style="27" customWidth="1"/>
    <col min="4599" max="4599" width="14.42578125" style="27" customWidth="1"/>
    <col min="4600" max="4601" width="11" style="27" customWidth="1"/>
    <col min="4602" max="4602" width="15" style="27" customWidth="1"/>
    <col min="4603" max="4603" width="11" style="27" customWidth="1"/>
    <col min="4604" max="4604" width="12.7109375" style="27" customWidth="1"/>
    <col min="4605" max="4605" width="12.85546875" style="27" customWidth="1"/>
    <col min="4606" max="4606" width="13.42578125" style="27" customWidth="1"/>
    <col min="4607" max="4610" width="9.140625" style="27"/>
    <col min="4611" max="4611" width="15.28515625" style="27" customWidth="1"/>
    <col min="4612" max="4612" width="9.28515625" style="27" bestFit="1" customWidth="1"/>
    <col min="4613" max="4613" width="9.140625" style="27"/>
    <col min="4614" max="4614" width="12.7109375" style="27" customWidth="1"/>
    <col min="4615" max="4853" width="9.140625" style="27"/>
    <col min="4854" max="4854" width="15.42578125" style="27" customWidth="1"/>
    <col min="4855" max="4855" width="14.42578125" style="27" customWidth="1"/>
    <col min="4856" max="4857" width="11" style="27" customWidth="1"/>
    <col min="4858" max="4858" width="15" style="27" customWidth="1"/>
    <col min="4859" max="4859" width="11" style="27" customWidth="1"/>
    <col min="4860" max="4860" width="12.7109375" style="27" customWidth="1"/>
    <col min="4861" max="4861" width="12.85546875" style="27" customWidth="1"/>
    <col min="4862" max="4862" width="13.42578125" style="27" customWidth="1"/>
    <col min="4863" max="4866" width="9.140625" style="27"/>
    <col min="4867" max="4867" width="15.28515625" style="27" customWidth="1"/>
    <col min="4868" max="4868" width="9.28515625" style="27" bestFit="1" customWidth="1"/>
    <col min="4869" max="4869" width="9.140625" style="27"/>
    <col min="4870" max="4870" width="12.7109375" style="27" customWidth="1"/>
    <col min="4871" max="5109" width="9.140625" style="27"/>
    <col min="5110" max="5110" width="15.42578125" style="27" customWidth="1"/>
    <col min="5111" max="5111" width="14.42578125" style="27" customWidth="1"/>
    <col min="5112" max="5113" width="11" style="27" customWidth="1"/>
    <col min="5114" max="5114" width="15" style="27" customWidth="1"/>
    <col min="5115" max="5115" width="11" style="27" customWidth="1"/>
    <col min="5116" max="5116" width="12.7109375" style="27" customWidth="1"/>
    <col min="5117" max="5117" width="12.85546875" style="27" customWidth="1"/>
    <col min="5118" max="5118" width="13.42578125" style="27" customWidth="1"/>
    <col min="5119" max="5122" width="9.140625" style="27"/>
    <col min="5123" max="5123" width="15.28515625" style="27" customWidth="1"/>
    <col min="5124" max="5124" width="9.28515625" style="27" bestFit="1" customWidth="1"/>
    <col min="5125" max="5125" width="9.140625" style="27"/>
    <col min="5126" max="5126" width="12.7109375" style="27" customWidth="1"/>
    <col min="5127" max="5365" width="9.140625" style="27"/>
    <col min="5366" max="5366" width="15.42578125" style="27" customWidth="1"/>
    <col min="5367" max="5367" width="14.42578125" style="27" customWidth="1"/>
    <col min="5368" max="5369" width="11" style="27" customWidth="1"/>
    <col min="5370" max="5370" width="15" style="27" customWidth="1"/>
    <col min="5371" max="5371" width="11" style="27" customWidth="1"/>
    <col min="5372" max="5372" width="12.7109375" style="27" customWidth="1"/>
    <col min="5373" max="5373" width="12.85546875" style="27" customWidth="1"/>
    <col min="5374" max="5374" width="13.42578125" style="27" customWidth="1"/>
    <col min="5375" max="5378" width="9.140625" style="27"/>
    <col min="5379" max="5379" width="15.28515625" style="27" customWidth="1"/>
    <col min="5380" max="5380" width="9.28515625" style="27" bestFit="1" customWidth="1"/>
    <col min="5381" max="5381" width="9.140625" style="27"/>
    <col min="5382" max="5382" width="12.7109375" style="27" customWidth="1"/>
    <col min="5383" max="5621" width="9.140625" style="27"/>
    <col min="5622" max="5622" width="15.42578125" style="27" customWidth="1"/>
    <col min="5623" max="5623" width="14.42578125" style="27" customWidth="1"/>
    <col min="5624" max="5625" width="11" style="27" customWidth="1"/>
    <col min="5626" max="5626" width="15" style="27" customWidth="1"/>
    <col min="5627" max="5627" width="11" style="27" customWidth="1"/>
    <col min="5628" max="5628" width="12.7109375" style="27" customWidth="1"/>
    <col min="5629" max="5629" width="12.85546875" style="27" customWidth="1"/>
    <col min="5630" max="5630" width="13.42578125" style="27" customWidth="1"/>
    <col min="5631" max="5634" width="9.140625" style="27"/>
    <col min="5635" max="5635" width="15.28515625" style="27" customWidth="1"/>
    <col min="5636" max="5636" width="9.28515625" style="27" bestFit="1" customWidth="1"/>
    <col min="5637" max="5637" width="9.140625" style="27"/>
    <col min="5638" max="5638" width="12.7109375" style="27" customWidth="1"/>
    <col min="5639" max="5877" width="9.140625" style="27"/>
    <col min="5878" max="5878" width="15.42578125" style="27" customWidth="1"/>
    <col min="5879" max="5879" width="14.42578125" style="27" customWidth="1"/>
    <col min="5880" max="5881" width="11" style="27" customWidth="1"/>
    <col min="5882" max="5882" width="15" style="27" customWidth="1"/>
    <col min="5883" max="5883" width="11" style="27" customWidth="1"/>
    <col min="5884" max="5884" width="12.7109375" style="27" customWidth="1"/>
    <col min="5885" max="5885" width="12.85546875" style="27" customWidth="1"/>
    <col min="5886" max="5886" width="13.42578125" style="27" customWidth="1"/>
    <col min="5887" max="5890" width="9.140625" style="27"/>
    <col min="5891" max="5891" width="15.28515625" style="27" customWidth="1"/>
    <col min="5892" max="5892" width="9.28515625" style="27" bestFit="1" customWidth="1"/>
    <col min="5893" max="5893" width="9.140625" style="27"/>
    <col min="5894" max="5894" width="12.7109375" style="27" customWidth="1"/>
    <col min="5895" max="6133" width="9.140625" style="27"/>
    <col min="6134" max="6134" width="15.42578125" style="27" customWidth="1"/>
    <col min="6135" max="6135" width="14.42578125" style="27" customWidth="1"/>
    <col min="6136" max="6137" width="11" style="27" customWidth="1"/>
    <col min="6138" max="6138" width="15" style="27" customWidth="1"/>
    <col min="6139" max="6139" width="11" style="27" customWidth="1"/>
    <col min="6140" max="6140" width="12.7109375" style="27" customWidth="1"/>
    <col min="6141" max="6141" width="12.85546875" style="27" customWidth="1"/>
    <col min="6142" max="6142" width="13.42578125" style="27" customWidth="1"/>
    <col min="6143" max="6146" width="9.140625" style="27"/>
    <col min="6147" max="6147" width="15.28515625" style="27" customWidth="1"/>
    <col min="6148" max="6148" width="9.28515625" style="27" bestFit="1" customWidth="1"/>
    <col min="6149" max="6149" width="9.140625" style="27"/>
    <col min="6150" max="6150" width="12.7109375" style="27" customWidth="1"/>
    <col min="6151" max="6389" width="9.140625" style="27"/>
    <col min="6390" max="6390" width="15.42578125" style="27" customWidth="1"/>
    <col min="6391" max="6391" width="14.42578125" style="27" customWidth="1"/>
    <col min="6392" max="6393" width="11" style="27" customWidth="1"/>
    <col min="6394" max="6394" width="15" style="27" customWidth="1"/>
    <col min="6395" max="6395" width="11" style="27" customWidth="1"/>
    <col min="6396" max="6396" width="12.7109375" style="27" customWidth="1"/>
    <col min="6397" max="6397" width="12.85546875" style="27" customWidth="1"/>
    <col min="6398" max="6398" width="13.42578125" style="27" customWidth="1"/>
    <col min="6399" max="6402" width="9.140625" style="27"/>
    <col min="6403" max="6403" width="15.28515625" style="27" customWidth="1"/>
    <col min="6404" max="6404" width="9.28515625" style="27" bestFit="1" customWidth="1"/>
    <col min="6405" max="6405" width="9.140625" style="27"/>
    <col min="6406" max="6406" width="12.7109375" style="27" customWidth="1"/>
    <col min="6407" max="6645" width="9.140625" style="27"/>
    <col min="6646" max="6646" width="15.42578125" style="27" customWidth="1"/>
    <col min="6647" max="6647" width="14.42578125" style="27" customWidth="1"/>
    <col min="6648" max="6649" width="11" style="27" customWidth="1"/>
    <col min="6650" max="6650" width="15" style="27" customWidth="1"/>
    <col min="6651" max="6651" width="11" style="27" customWidth="1"/>
    <col min="6652" max="6652" width="12.7109375" style="27" customWidth="1"/>
    <col min="6653" max="6653" width="12.85546875" style="27" customWidth="1"/>
    <col min="6654" max="6654" width="13.42578125" style="27" customWidth="1"/>
    <col min="6655" max="6658" width="9.140625" style="27"/>
    <col min="6659" max="6659" width="15.28515625" style="27" customWidth="1"/>
    <col min="6660" max="6660" width="9.28515625" style="27" bestFit="1" customWidth="1"/>
    <col min="6661" max="6661" width="9.140625" style="27"/>
    <col min="6662" max="6662" width="12.7109375" style="27" customWidth="1"/>
    <col min="6663" max="6901" width="9.140625" style="27"/>
    <col min="6902" max="6902" width="15.42578125" style="27" customWidth="1"/>
    <col min="6903" max="6903" width="14.42578125" style="27" customWidth="1"/>
    <col min="6904" max="6905" width="11" style="27" customWidth="1"/>
    <col min="6906" max="6906" width="15" style="27" customWidth="1"/>
    <col min="6907" max="6907" width="11" style="27" customWidth="1"/>
    <col min="6908" max="6908" width="12.7109375" style="27" customWidth="1"/>
    <col min="6909" max="6909" width="12.85546875" style="27" customWidth="1"/>
    <col min="6910" max="6910" width="13.42578125" style="27" customWidth="1"/>
    <col min="6911" max="6914" width="9.140625" style="27"/>
    <col min="6915" max="6915" width="15.28515625" style="27" customWidth="1"/>
    <col min="6916" max="6916" width="9.28515625" style="27" bestFit="1" customWidth="1"/>
    <col min="6917" max="6917" width="9.140625" style="27"/>
    <col min="6918" max="6918" width="12.7109375" style="27" customWidth="1"/>
    <col min="6919" max="7157" width="9.140625" style="27"/>
    <col min="7158" max="7158" width="15.42578125" style="27" customWidth="1"/>
    <col min="7159" max="7159" width="14.42578125" style="27" customWidth="1"/>
    <col min="7160" max="7161" width="11" style="27" customWidth="1"/>
    <col min="7162" max="7162" width="15" style="27" customWidth="1"/>
    <col min="7163" max="7163" width="11" style="27" customWidth="1"/>
    <col min="7164" max="7164" width="12.7109375" style="27" customWidth="1"/>
    <col min="7165" max="7165" width="12.85546875" style="27" customWidth="1"/>
    <col min="7166" max="7166" width="13.42578125" style="27" customWidth="1"/>
    <col min="7167" max="7170" width="9.140625" style="27"/>
    <col min="7171" max="7171" width="15.28515625" style="27" customWidth="1"/>
    <col min="7172" max="7172" width="9.28515625" style="27" bestFit="1" customWidth="1"/>
    <col min="7173" max="7173" width="9.140625" style="27"/>
    <col min="7174" max="7174" width="12.7109375" style="27" customWidth="1"/>
    <col min="7175" max="7413" width="9.140625" style="27"/>
    <col min="7414" max="7414" width="15.42578125" style="27" customWidth="1"/>
    <col min="7415" max="7415" width="14.42578125" style="27" customWidth="1"/>
    <col min="7416" max="7417" width="11" style="27" customWidth="1"/>
    <col min="7418" max="7418" width="15" style="27" customWidth="1"/>
    <col min="7419" max="7419" width="11" style="27" customWidth="1"/>
    <col min="7420" max="7420" width="12.7109375" style="27" customWidth="1"/>
    <col min="7421" max="7421" width="12.85546875" style="27" customWidth="1"/>
    <col min="7422" max="7422" width="13.42578125" style="27" customWidth="1"/>
    <col min="7423" max="7426" width="9.140625" style="27"/>
    <col min="7427" max="7427" width="15.28515625" style="27" customWidth="1"/>
    <col min="7428" max="7428" width="9.28515625" style="27" bestFit="1" customWidth="1"/>
    <col min="7429" max="7429" width="9.140625" style="27"/>
    <col min="7430" max="7430" width="12.7109375" style="27" customWidth="1"/>
    <col min="7431" max="7669" width="9.140625" style="27"/>
    <col min="7670" max="7670" width="15.42578125" style="27" customWidth="1"/>
    <col min="7671" max="7671" width="14.42578125" style="27" customWidth="1"/>
    <col min="7672" max="7673" width="11" style="27" customWidth="1"/>
    <col min="7674" max="7674" width="15" style="27" customWidth="1"/>
    <col min="7675" max="7675" width="11" style="27" customWidth="1"/>
    <col min="7676" max="7676" width="12.7109375" style="27" customWidth="1"/>
    <col min="7677" max="7677" width="12.85546875" style="27" customWidth="1"/>
    <col min="7678" max="7678" width="13.42578125" style="27" customWidth="1"/>
    <col min="7679" max="7682" width="9.140625" style="27"/>
    <col min="7683" max="7683" width="15.28515625" style="27" customWidth="1"/>
    <col min="7684" max="7684" width="9.28515625" style="27" bestFit="1" customWidth="1"/>
    <col min="7685" max="7685" width="9.140625" style="27"/>
    <col min="7686" max="7686" width="12.7109375" style="27" customWidth="1"/>
    <col min="7687" max="7925" width="9.140625" style="27"/>
    <col min="7926" max="7926" width="15.42578125" style="27" customWidth="1"/>
    <col min="7927" max="7927" width="14.42578125" style="27" customWidth="1"/>
    <col min="7928" max="7929" width="11" style="27" customWidth="1"/>
    <col min="7930" max="7930" width="15" style="27" customWidth="1"/>
    <col min="7931" max="7931" width="11" style="27" customWidth="1"/>
    <col min="7932" max="7932" width="12.7109375" style="27" customWidth="1"/>
    <col min="7933" max="7933" width="12.85546875" style="27" customWidth="1"/>
    <col min="7934" max="7934" width="13.42578125" style="27" customWidth="1"/>
    <col min="7935" max="7938" width="9.140625" style="27"/>
    <col min="7939" max="7939" width="15.28515625" style="27" customWidth="1"/>
    <col min="7940" max="7940" width="9.28515625" style="27" bestFit="1" customWidth="1"/>
    <col min="7941" max="7941" width="9.140625" style="27"/>
    <col min="7942" max="7942" width="12.7109375" style="27" customWidth="1"/>
    <col min="7943" max="8181" width="9.140625" style="27"/>
    <col min="8182" max="8182" width="15.42578125" style="27" customWidth="1"/>
    <col min="8183" max="8183" width="14.42578125" style="27" customWidth="1"/>
    <col min="8184" max="8185" width="11" style="27" customWidth="1"/>
    <col min="8186" max="8186" width="15" style="27" customWidth="1"/>
    <col min="8187" max="8187" width="11" style="27" customWidth="1"/>
    <col min="8188" max="8188" width="12.7109375" style="27" customWidth="1"/>
    <col min="8189" max="8189" width="12.85546875" style="27" customWidth="1"/>
    <col min="8190" max="8190" width="13.42578125" style="27" customWidth="1"/>
    <col min="8191" max="8194" width="9.140625" style="27"/>
    <col min="8195" max="8195" width="15.28515625" style="27" customWidth="1"/>
    <col min="8196" max="8196" width="9.28515625" style="27" bestFit="1" customWidth="1"/>
    <col min="8197" max="8197" width="9.140625" style="27"/>
    <col min="8198" max="8198" width="12.7109375" style="27" customWidth="1"/>
    <col min="8199" max="8437" width="9.140625" style="27"/>
    <col min="8438" max="8438" width="15.42578125" style="27" customWidth="1"/>
    <col min="8439" max="8439" width="14.42578125" style="27" customWidth="1"/>
    <col min="8440" max="8441" width="11" style="27" customWidth="1"/>
    <col min="8442" max="8442" width="15" style="27" customWidth="1"/>
    <col min="8443" max="8443" width="11" style="27" customWidth="1"/>
    <col min="8444" max="8444" width="12.7109375" style="27" customWidth="1"/>
    <col min="8445" max="8445" width="12.85546875" style="27" customWidth="1"/>
    <col min="8446" max="8446" width="13.42578125" style="27" customWidth="1"/>
    <col min="8447" max="8450" width="9.140625" style="27"/>
    <col min="8451" max="8451" width="15.28515625" style="27" customWidth="1"/>
    <col min="8452" max="8452" width="9.28515625" style="27" bestFit="1" customWidth="1"/>
    <col min="8453" max="8453" width="9.140625" style="27"/>
    <col min="8454" max="8454" width="12.7109375" style="27" customWidth="1"/>
    <col min="8455" max="8693" width="9.140625" style="27"/>
    <col min="8694" max="8694" width="15.42578125" style="27" customWidth="1"/>
    <col min="8695" max="8695" width="14.42578125" style="27" customWidth="1"/>
    <col min="8696" max="8697" width="11" style="27" customWidth="1"/>
    <col min="8698" max="8698" width="15" style="27" customWidth="1"/>
    <col min="8699" max="8699" width="11" style="27" customWidth="1"/>
    <col min="8700" max="8700" width="12.7109375" style="27" customWidth="1"/>
    <col min="8701" max="8701" width="12.85546875" style="27" customWidth="1"/>
    <col min="8702" max="8702" width="13.42578125" style="27" customWidth="1"/>
    <col min="8703" max="8706" width="9.140625" style="27"/>
    <col min="8707" max="8707" width="15.28515625" style="27" customWidth="1"/>
    <col min="8708" max="8708" width="9.28515625" style="27" bestFit="1" customWidth="1"/>
    <col min="8709" max="8709" width="9.140625" style="27"/>
    <col min="8710" max="8710" width="12.7109375" style="27" customWidth="1"/>
    <col min="8711" max="8949" width="9.140625" style="27"/>
    <col min="8950" max="8950" width="15.42578125" style="27" customWidth="1"/>
    <col min="8951" max="8951" width="14.42578125" style="27" customWidth="1"/>
    <col min="8952" max="8953" width="11" style="27" customWidth="1"/>
    <col min="8954" max="8954" width="15" style="27" customWidth="1"/>
    <col min="8955" max="8955" width="11" style="27" customWidth="1"/>
    <col min="8956" max="8956" width="12.7109375" style="27" customWidth="1"/>
    <col min="8957" max="8957" width="12.85546875" style="27" customWidth="1"/>
    <col min="8958" max="8958" width="13.42578125" style="27" customWidth="1"/>
    <col min="8959" max="8962" width="9.140625" style="27"/>
    <col min="8963" max="8963" width="15.28515625" style="27" customWidth="1"/>
    <col min="8964" max="8964" width="9.28515625" style="27" bestFit="1" customWidth="1"/>
    <col min="8965" max="8965" width="9.140625" style="27"/>
    <col min="8966" max="8966" width="12.7109375" style="27" customWidth="1"/>
    <col min="8967" max="9205" width="9.140625" style="27"/>
    <col min="9206" max="9206" width="15.42578125" style="27" customWidth="1"/>
    <col min="9207" max="9207" width="14.42578125" style="27" customWidth="1"/>
    <col min="9208" max="9209" width="11" style="27" customWidth="1"/>
    <col min="9210" max="9210" width="15" style="27" customWidth="1"/>
    <col min="9211" max="9211" width="11" style="27" customWidth="1"/>
    <col min="9212" max="9212" width="12.7109375" style="27" customWidth="1"/>
    <col min="9213" max="9213" width="12.85546875" style="27" customWidth="1"/>
    <col min="9214" max="9214" width="13.42578125" style="27" customWidth="1"/>
    <col min="9215" max="9218" width="9.140625" style="27"/>
    <col min="9219" max="9219" width="15.28515625" style="27" customWidth="1"/>
    <col min="9220" max="9220" width="9.28515625" style="27" bestFit="1" customWidth="1"/>
    <col min="9221" max="9221" width="9.140625" style="27"/>
    <col min="9222" max="9222" width="12.7109375" style="27" customWidth="1"/>
    <col min="9223" max="9461" width="9.140625" style="27"/>
    <col min="9462" max="9462" width="15.42578125" style="27" customWidth="1"/>
    <col min="9463" max="9463" width="14.42578125" style="27" customWidth="1"/>
    <col min="9464" max="9465" width="11" style="27" customWidth="1"/>
    <col min="9466" max="9466" width="15" style="27" customWidth="1"/>
    <col min="9467" max="9467" width="11" style="27" customWidth="1"/>
    <col min="9468" max="9468" width="12.7109375" style="27" customWidth="1"/>
    <col min="9469" max="9469" width="12.85546875" style="27" customWidth="1"/>
    <col min="9470" max="9470" width="13.42578125" style="27" customWidth="1"/>
    <col min="9471" max="9474" width="9.140625" style="27"/>
    <col min="9475" max="9475" width="15.28515625" style="27" customWidth="1"/>
    <col min="9476" max="9476" width="9.28515625" style="27" bestFit="1" customWidth="1"/>
    <col min="9477" max="9477" width="9.140625" style="27"/>
    <col min="9478" max="9478" width="12.7109375" style="27" customWidth="1"/>
    <col min="9479" max="9717" width="9.140625" style="27"/>
    <col min="9718" max="9718" width="15.42578125" style="27" customWidth="1"/>
    <col min="9719" max="9719" width="14.42578125" style="27" customWidth="1"/>
    <col min="9720" max="9721" width="11" style="27" customWidth="1"/>
    <col min="9722" max="9722" width="15" style="27" customWidth="1"/>
    <col min="9723" max="9723" width="11" style="27" customWidth="1"/>
    <col min="9724" max="9724" width="12.7109375" style="27" customWidth="1"/>
    <col min="9725" max="9725" width="12.85546875" style="27" customWidth="1"/>
    <col min="9726" max="9726" width="13.42578125" style="27" customWidth="1"/>
    <col min="9727" max="9730" width="9.140625" style="27"/>
    <col min="9731" max="9731" width="15.28515625" style="27" customWidth="1"/>
    <col min="9732" max="9732" width="9.28515625" style="27" bestFit="1" customWidth="1"/>
    <col min="9733" max="9733" width="9.140625" style="27"/>
    <col min="9734" max="9734" width="12.7109375" style="27" customWidth="1"/>
    <col min="9735" max="9973" width="9.140625" style="27"/>
    <col min="9974" max="9974" width="15.42578125" style="27" customWidth="1"/>
    <col min="9975" max="9975" width="14.42578125" style="27" customWidth="1"/>
    <col min="9976" max="9977" width="11" style="27" customWidth="1"/>
    <col min="9978" max="9978" width="15" style="27" customWidth="1"/>
    <col min="9979" max="9979" width="11" style="27" customWidth="1"/>
    <col min="9980" max="9980" width="12.7109375" style="27" customWidth="1"/>
    <col min="9981" max="9981" width="12.85546875" style="27" customWidth="1"/>
    <col min="9982" max="9982" width="13.42578125" style="27" customWidth="1"/>
    <col min="9983" max="9986" width="9.140625" style="27"/>
    <col min="9987" max="9987" width="15.28515625" style="27" customWidth="1"/>
    <col min="9988" max="9988" width="9.28515625" style="27" bestFit="1" customWidth="1"/>
    <col min="9989" max="9989" width="9.140625" style="27"/>
    <col min="9990" max="9990" width="12.7109375" style="27" customWidth="1"/>
    <col min="9991" max="10229" width="9.140625" style="27"/>
    <col min="10230" max="10230" width="15.42578125" style="27" customWidth="1"/>
    <col min="10231" max="10231" width="14.42578125" style="27" customWidth="1"/>
    <col min="10232" max="10233" width="11" style="27" customWidth="1"/>
    <col min="10234" max="10234" width="15" style="27" customWidth="1"/>
    <col min="10235" max="10235" width="11" style="27" customWidth="1"/>
    <col min="10236" max="10236" width="12.7109375" style="27" customWidth="1"/>
    <col min="10237" max="10237" width="12.85546875" style="27" customWidth="1"/>
    <col min="10238" max="10238" width="13.42578125" style="27" customWidth="1"/>
    <col min="10239" max="10242" width="9.140625" style="27"/>
    <col min="10243" max="10243" width="15.28515625" style="27" customWidth="1"/>
    <col min="10244" max="10244" width="9.28515625" style="27" bestFit="1" customWidth="1"/>
    <col min="10245" max="10245" width="9.140625" style="27"/>
    <col min="10246" max="10246" width="12.7109375" style="27" customWidth="1"/>
    <col min="10247" max="10485" width="9.140625" style="27"/>
    <col min="10486" max="10486" width="15.42578125" style="27" customWidth="1"/>
    <col min="10487" max="10487" width="14.42578125" style="27" customWidth="1"/>
    <col min="10488" max="10489" width="11" style="27" customWidth="1"/>
    <col min="10490" max="10490" width="15" style="27" customWidth="1"/>
    <col min="10491" max="10491" width="11" style="27" customWidth="1"/>
    <col min="10492" max="10492" width="12.7109375" style="27" customWidth="1"/>
    <col min="10493" max="10493" width="12.85546875" style="27" customWidth="1"/>
    <col min="10494" max="10494" width="13.42578125" style="27" customWidth="1"/>
    <col min="10495" max="10498" width="9.140625" style="27"/>
    <col min="10499" max="10499" width="15.28515625" style="27" customWidth="1"/>
    <col min="10500" max="10500" width="9.28515625" style="27" bestFit="1" customWidth="1"/>
    <col min="10501" max="10501" width="9.140625" style="27"/>
    <col min="10502" max="10502" width="12.7109375" style="27" customWidth="1"/>
    <col min="10503" max="10741" width="9.140625" style="27"/>
    <col min="10742" max="10742" width="15.42578125" style="27" customWidth="1"/>
    <col min="10743" max="10743" width="14.42578125" style="27" customWidth="1"/>
    <col min="10744" max="10745" width="11" style="27" customWidth="1"/>
    <col min="10746" max="10746" width="15" style="27" customWidth="1"/>
    <col min="10747" max="10747" width="11" style="27" customWidth="1"/>
    <col min="10748" max="10748" width="12.7109375" style="27" customWidth="1"/>
    <col min="10749" max="10749" width="12.85546875" style="27" customWidth="1"/>
    <col min="10750" max="10750" width="13.42578125" style="27" customWidth="1"/>
    <col min="10751" max="10754" width="9.140625" style="27"/>
    <col min="10755" max="10755" width="15.28515625" style="27" customWidth="1"/>
    <col min="10756" max="10756" width="9.28515625" style="27" bestFit="1" customWidth="1"/>
    <col min="10757" max="10757" width="9.140625" style="27"/>
    <col min="10758" max="10758" width="12.7109375" style="27" customWidth="1"/>
    <col min="10759" max="10997" width="9.140625" style="27"/>
    <col min="10998" max="10998" width="15.42578125" style="27" customWidth="1"/>
    <col min="10999" max="10999" width="14.42578125" style="27" customWidth="1"/>
    <col min="11000" max="11001" width="11" style="27" customWidth="1"/>
    <col min="11002" max="11002" width="15" style="27" customWidth="1"/>
    <col min="11003" max="11003" width="11" style="27" customWidth="1"/>
    <col min="11004" max="11004" width="12.7109375" style="27" customWidth="1"/>
    <col min="11005" max="11005" width="12.85546875" style="27" customWidth="1"/>
    <col min="11006" max="11006" width="13.42578125" style="27" customWidth="1"/>
    <col min="11007" max="11010" width="9.140625" style="27"/>
    <col min="11011" max="11011" width="15.28515625" style="27" customWidth="1"/>
    <col min="11012" max="11012" width="9.28515625" style="27" bestFit="1" customWidth="1"/>
    <col min="11013" max="11013" width="9.140625" style="27"/>
    <col min="11014" max="11014" width="12.7109375" style="27" customWidth="1"/>
    <col min="11015" max="11253" width="9.140625" style="27"/>
    <col min="11254" max="11254" width="15.42578125" style="27" customWidth="1"/>
    <col min="11255" max="11255" width="14.42578125" style="27" customWidth="1"/>
    <col min="11256" max="11257" width="11" style="27" customWidth="1"/>
    <col min="11258" max="11258" width="15" style="27" customWidth="1"/>
    <col min="11259" max="11259" width="11" style="27" customWidth="1"/>
    <col min="11260" max="11260" width="12.7109375" style="27" customWidth="1"/>
    <col min="11261" max="11261" width="12.85546875" style="27" customWidth="1"/>
    <col min="11262" max="11262" width="13.42578125" style="27" customWidth="1"/>
    <col min="11263" max="11266" width="9.140625" style="27"/>
    <col min="11267" max="11267" width="15.28515625" style="27" customWidth="1"/>
    <col min="11268" max="11268" width="9.28515625" style="27" bestFit="1" customWidth="1"/>
    <col min="11269" max="11269" width="9.140625" style="27"/>
    <col min="11270" max="11270" width="12.7109375" style="27" customWidth="1"/>
    <col min="11271" max="11509" width="9.140625" style="27"/>
    <col min="11510" max="11510" width="15.42578125" style="27" customWidth="1"/>
    <col min="11511" max="11511" width="14.42578125" style="27" customWidth="1"/>
    <col min="11512" max="11513" width="11" style="27" customWidth="1"/>
    <col min="11514" max="11514" width="15" style="27" customWidth="1"/>
    <col min="11515" max="11515" width="11" style="27" customWidth="1"/>
    <col min="11516" max="11516" width="12.7109375" style="27" customWidth="1"/>
    <col min="11517" max="11517" width="12.85546875" style="27" customWidth="1"/>
    <col min="11518" max="11518" width="13.42578125" style="27" customWidth="1"/>
    <col min="11519" max="11522" width="9.140625" style="27"/>
    <col min="11523" max="11523" width="15.28515625" style="27" customWidth="1"/>
    <col min="11524" max="11524" width="9.28515625" style="27" bestFit="1" customWidth="1"/>
    <col min="11525" max="11525" width="9.140625" style="27"/>
    <col min="11526" max="11526" width="12.7109375" style="27" customWidth="1"/>
    <col min="11527" max="11765" width="9.140625" style="27"/>
    <col min="11766" max="11766" width="15.42578125" style="27" customWidth="1"/>
    <col min="11767" max="11767" width="14.42578125" style="27" customWidth="1"/>
    <col min="11768" max="11769" width="11" style="27" customWidth="1"/>
    <col min="11770" max="11770" width="15" style="27" customWidth="1"/>
    <col min="11771" max="11771" width="11" style="27" customWidth="1"/>
    <col min="11772" max="11772" width="12.7109375" style="27" customWidth="1"/>
    <col min="11773" max="11773" width="12.85546875" style="27" customWidth="1"/>
    <col min="11774" max="11774" width="13.42578125" style="27" customWidth="1"/>
    <col min="11775" max="11778" width="9.140625" style="27"/>
    <col min="11779" max="11779" width="15.28515625" style="27" customWidth="1"/>
    <col min="11780" max="11780" width="9.28515625" style="27" bestFit="1" customWidth="1"/>
    <col min="11781" max="11781" width="9.140625" style="27"/>
    <col min="11782" max="11782" width="12.7109375" style="27" customWidth="1"/>
    <col min="11783" max="12021" width="9.140625" style="27"/>
    <col min="12022" max="12022" width="15.42578125" style="27" customWidth="1"/>
    <col min="12023" max="12023" width="14.42578125" style="27" customWidth="1"/>
    <col min="12024" max="12025" width="11" style="27" customWidth="1"/>
    <col min="12026" max="12026" width="15" style="27" customWidth="1"/>
    <col min="12027" max="12027" width="11" style="27" customWidth="1"/>
    <col min="12028" max="12028" width="12.7109375" style="27" customWidth="1"/>
    <col min="12029" max="12029" width="12.85546875" style="27" customWidth="1"/>
    <col min="12030" max="12030" width="13.42578125" style="27" customWidth="1"/>
    <col min="12031" max="12034" width="9.140625" style="27"/>
    <col min="12035" max="12035" width="15.28515625" style="27" customWidth="1"/>
    <col min="12036" max="12036" width="9.28515625" style="27" bestFit="1" customWidth="1"/>
    <col min="12037" max="12037" width="9.140625" style="27"/>
    <col min="12038" max="12038" width="12.7109375" style="27" customWidth="1"/>
    <col min="12039" max="12277" width="9.140625" style="27"/>
    <col min="12278" max="12278" width="15.42578125" style="27" customWidth="1"/>
    <col min="12279" max="12279" width="14.42578125" style="27" customWidth="1"/>
    <col min="12280" max="12281" width="11" style="27" customWidth="1"/>
    <col min="12282" max="12282" width="15" style="27" customWidth="1"/>
    <col min="12283" max="12283" width="11" style="27" customWidth="1"/>
    <col min="12284" max="12284" width="12.7109375" style="27" customWidth="1"/>
    <col min="12285" max="12285" width="12.85546875" style="27" customWidth="1"/>
    <col min="12286" max="12286" width="13.42578125" style="27" customWidth="1"/>
    <col min="12287" max="12290" width="9.140625" style="27"/>
    <col min="12291" max="12291" width="15.28515625" style="27" customWidth="1"/>
    <col min="12292" max="12292" width="9.28515625" style="27" bestFit="1" customWidth="1"/>
    <col min="12293" max="12293" width="9.140625" style="27"/>
    <col min="12294" max="12294" width="12.7109375" style="27" customWidth="1"/>
    <col min="12295" max="12533" width="9.140625" style="27"/>
    <col min="12534" max="12534" width="15.42578125" style="27" customWidth="1"/>
    <col min="12535" max="12535" width="14.42578125" style="27" customWidth="1"/>
    <col min="12536" max="12537" width="11" style="27" customWidth="1"/>
    <col min="12538" max="12538" width="15" style="27" customWidth="1"/>
    <col min="12539" max="12539" width="11" style="27" customWidth="1"/>
    <col min="12540" max="12540" width="12.7109375" style="27" customWidth="1"/>
    <col min="12541" max="12541" width="12.85546875" style="27" customWidth="1"/>
    <col min="12542" max="12542" width="13.42578125" style="27" customWidth="1"/>
    <col min="12543" max="12546" width="9.140625" style="27"/>
    <col min="12547" max="12547" width="15.28515625" style="27" customWidth="1"/>
    <col min="12548" max="12548" width="9.28515625" style="27" bestFit="1" customWidth="1"/>
    <col min="12549" max="12549" width="9.140625" style="27"/>
    <col min="12550" max="12550" width="12.7109375" style="27" customWidth="1"/>
    <col min="12551" max="12789" width="9.140625" style="27"/>
    <col min="12790" max="12790" width="15.42578125" style="27" customWidth="1"/>
    <col min="12791" max="12791" width="14.42578125" style="27" customWidth="1"/>
    <col min="12792" max="12793" width="11" style="27" customWidth="1"/>
    <col min="12794" max="12794" width="15" style="27" customWidth="1"/>
    <col min="12795" max="12795" width="11" style="27" customWidth="1"/>
    <col min="12796" max="12796" width="12.7109375" style="27" customWidth="1"/>
    <col min="12797" max="12797" width="12.85546875" style="27" customWidth="1"/>
    <col min="12798" max="12798" width="13.42578125" style="27" customWidth="1"/>
    <col min="12799" max="12802" width="9.140625" style="27"/>
    <col min="12803" max="12803" width="15.28515625" style="27" customWidth="1"/>
    <col min="12804" max="12804" width="9.28515625" style="27" bestFit="1" customWidth="1"/>
    <col min="12805" max="12805" width="9.140625" style="27"/>
    <col min="12806" max="12806" width="12.7109375" style="27" customWidth="1"/>
    <col min="12807" max="13045" width="9.140625" style="27"/>
    <col min="13046" max="13046" width="15.42578125" style="27" customWidth="1"/>
    <col min="13047" max="13047" width="14.42578125" style="27" customWidth="1"/>
    <col min="13048" max="13049" width="11" style="27" customWidth="1"/>
    <col min="13050" max="13050" width="15" style="27" customWidth="1"/>
    <col min="13051" max="13051" width="11" style="27" customWidth="1"/>
    <col min="13052" max="13052" width="12.7109375" style="27" customWidth="1"/>
    <col min="13053" max="13053" width="12.85546875" style="27" customWidth="1"/>
    <col min="13054" max="13054" width="13.42578125" style="27" customWidth="1"/>
    <col min="13055" max="13058" width="9.140625" style="27"/>
    <col min="13059" max="13059" width="15.28515625" style="27" customWidth="1"/>
    <col min="13060" max="13060" width="9.28515625" style="27" bestFit="1" customWidth="1"/>
    <col min="13061" max="13061" width="9.140625" style="27"/>
    <col min="13062" max="13062" width="12.7109375" style="27" customWidth="1"/>
    <col min="13063" max="13301" width="9.140625" style="27"/>
    <col min="13302" max="13302" width="15.42578125" style="27" customWidth="1"/>
    <col min="13303" max="13303" width="14.42578125" style="27" customWidth="1"/>
    <col min="13304" max="13305" width="11" style="27" customWidth="1"/>
    <col min="13306" max="13306" width="15" style="27" customWidth="1"/>
    <col min="13307" max="13307" width="11" style="27" customWidth="1"/>
    <col min="13308" max="13308" width="12.7109375" style="27" customWidth="1"/>
    <col min="13309" max="13309" width="12.85546875" style="27" customWidth="1"/>
    <col min="13310" max="13310" width="13.42578125" style="27" customWidth="1"/>
    <col min="13311" max="13314" width="9.140625" style="27"/>
    <col min="13315" max="13315" width="15.28515625" style="27" customWidth="1"/>
    <col min="13316" max="13316" width="9.28515625" style="27" bestFit="1" customWidth="1"/>
    <col min="13317" max="13317" width="9.140625" style="27"/>
    <col min="13318" max="13318" width="12.7109375" style="27" customWidth="1"/>
    <col min="13319" max="13557" width="9.140625" style="27"/>
    <col min="13558" max="13558" width="15.42578125" style="27" customWidth="1"/>
    <col min="13559" max="13559" width="14.42578125" style="27" customWidth="1"/>
    <col min="13560" max="13561" width="11" style="27" customWidth="1"/>
    <col min="13562" max="13562" width="15" style="27" customWidth="1"/>
    <col min="13563" max="13563" width="11" style="27" customWidth="1"/>
    <col min="13564" max="13564" width="12.7109375" style="27" customWidth="1"/>
    <col min="13565" max="13565" width="12.85546875" style="27" customWidth="1"/>
    <col min="13566" max="13566" width="13.42578125" style="27" customWidth="1"/>
    <col min="13567" max="13570" width="9.140625" style="27"/>
    <col min="13571" max="13571" width="15.28515625" style="27" customWidth="1"/>
    <col min="13572" max="13572" width="9.28515625" style="27" bestFit="1" customWidth="1"/>
    <col min="13573" max="13573" width="9.140625" style="27"/>
    <col min="13574" max="13574" width="12.7109375" style="27" customWidth="1"/>
    <col min="13575" max="13813" width="9.140625" style="27"/>
    <col min="13814" max="13814" width="15.42578125" style="27" customWidth="1"/>
    <col min="13815" max="13815" width="14.42578125" style="27" customWidth="1"/>
    <col min="13816" max="13817" width="11" style="27" customWidth="1"/>
    <col min="13818" max="13818" width="15" style="27" customWidth="1"/>
    <col min="13819" max="13819" width="11" style="27" customWidth="1"/>
    <col min="13820" max="13820" width="12.7109375" style="27" customWidth="1"/>
    <col min="13821" max="13821" width="12.85546875" style="27" customWidth="1"/>
    <col min="13822" max="13822" width="13.42578125" style="27" customWidth="1"/>
    <col min="13823" max="13826" width="9.140625" style="27"/>
    <col min="13827" max="13827" width="15.28515625" style="27" customWidth="1"/>
    <col min="13828" max="13828" width="9.28515625" style="27" bestFit="1" customWidth="1"/>
    <col min="13829" max="13829" width="9.140625" style="27"/>
    <col min="13830" max="13830" width="12.7109375" style="27" customWidth="1"/>
    <col min="13831" max="14069" width="9.140625" style="27"/>
    <col min="14070" max="14070" width="15.42578125" style="27" customWidth="1"/>
    <col min="14071" max="14071" width="14.42578125" style="27" customWidth="1"/>
    <col min="14072" max="14073" width="11" style="27" customWidth="1"/>
    <col min="14074" max="14074" width="15" style="27" customWidth="1"/>
    <col min="14075" max="14075" width="11" style="27" customWidth="1"/>
    <col min="14076" max="14076" width="12.7109375" style="27" customWidth="1"/>
    <col min="14077" max="14077" width="12.85546875" style="27" customWidth="1"/>
    <col min="14078" max="14078" width="13.42578125" style="27" customWidth="1"/>
    <col min="14079" max="14082" width="9.140625" style="27"/>
    <col min="14083" max="14083" width="15.28515625" style="27" customWidth="1"/>
    <col min="14084" max="14084" width="9.28515625" style="27" bestFit="1" customWidth="1"/>
    <col min="14085" max="14085" width="9.140625" style="27"/>
    <col min="14086" max="14086" width="12.7109375" style="27" customWidth="1"/>
    <col min="14087" max="14325" width="9.140625" style="27"/>
    <col min="14326" max="14326" width="15.42578125" style="27" customWidth="1"/>
    <col min="14327" max="14327" width="14.42578125" style="27" customWidth="1"/>
    <col min="14328" max="14329" width="11" style="27" customWidth="1"/>
    <col min="14330" max="14330" width="15" style="27" customWidth="1"/>
    <col min="14331" max="14331" width="11" style="27" customWidth="1"/>
    <col min="14332" max="14332" width="12.7109375" style="27" customWidth="1"/>
    <col min="14333" max="14333" width="12.85546875" style="27" customWidth="1"/>
    <col min="14334" max="14334" width="13.42578125" style="27" customWidth="1"/>
    <col min="14335" max="14338" width="9.140625" style="27"/>
    <col min="14339" max="14339" width="15.28515625" style="27" customWidth="1"/>
    <col min="14340" max="14340" width="9.28515625" style="27" bestFit="1" customWidth="1"/>
    <col min="14341" max="14341" width="9.140625" style="27"/>
    <col min="14342" max="14342" width="12.7109375" style="27" customWidth="1"/>
    <col min="14343" max="14581" width="9.140625" style="27"/>
    <col min="14582" max="14582" width="15.42578125" style="27" customWidth="1"/>
    <col min="14583" max="14583" width="14.42578125" style="27" customWidth="1"/>
    <col min="14584" max="14585" width="11" style="27" customWidth="1"/>
    <col min="14586" max="14586" width="15" style="27" customWidth="1"/>
    <col min="14587" max="14587" width="11" style="27" customWidth="1"/>
    <col min="14588" max="14588" width="12.7109375" style="27" customWidth="1"/>
    <col min="14589" max="14589" width="12.85546875" style="27" customWidth="1"/>
    <col min="14590" max="14590" width="13.42578125" style="27" customWidth="1"/>
    <col min="14591" max="14594" width="9.140625" style="27"/>
    <col min="14595" max="14595" width="15.28515625" style="27" customWidth="1"/>
    <col min="14596" max="14596" width="9.28515625" style="27" bestFit="1" customWidth="1"/>
    <col min="14597" max="14597" width="9.140625" style="27"/>
    <col min="14598" max="14598" width="12.7109375" style="27" customWidth="1"/>
    <col min="14599" max="14837" width="9.140625" style="27"/>
    <col min="14838" max="14838" width="15.42578125" style="27" customWidth="1"/>
    <col min="14839" max="14839" width="14.42578125" style="27" customWidth="1"/>
    <col min="14840" max="14841" width="11" style="27" customWidth="1"/>
    <col min="14842" max="14842" width="15" style="27" customWidth="1"/>
    <col min="14843" max="14843" width="11" style="27" customWidth="1"/>
    <col min="14844" max="14844" width="12.7109375" style="27" customWidth="1"/>
    <col min="14845" max="14845" width="12.85546875" style="27" customWidth="1"/>
    <col min="14846" max="14846" width="13.42578125" style="27" customWidth="1"/>
    <col min="14847" max="14850" width="9.140625" style="27"/>
    <col min="14851" max="14851" width="15.28515625" style="27" customWidth="1"/>
    <col min="14852" max="14852" width="9.28515625" style="27" bestFit="1" customWidth="1"/>
    <col min="14853" max="14853" width="9.140625" style="27"/>
    <col min="14854" max="14854" width="12.7109375" style="27" customWidth="1"/>
    <col min="14855" max="15093" width="9.140625" style="27"/>
    <col min="15094" max="15094" width="15.42578125" style="27" customWidth="1"/>
    <col min="15095" max="15095" width="14.42578125" style="27" customWidth="1"/>
    <col min="15096" max="15097" width="11" style="27" customWidth="1"/>
    <col min="15098" max="15098" width="15" style="27" customWidth="1"/>
    <col min="15099" max="15099" width="11" style="27" customWidth="1"/>
    <col min="15100" max="15100" width="12.7109375" style="27" customWidth="1"/>
    <col min="15101" max="15101" width="12.85546875" style="27" customWidth="1"/>
    <col min="15102" max="15102" width="13.42578125" style="27" customWidth="1"/>
    <col min="15103" max="15106" width="9.140625" style="27"/>
    <col min="15107" max="15107" width="15.28515625" style="27" customWidth="1"/>
    <col min="15108" max="15108" width="9.28515625" style="27" bestFit="1" customWidth="1"/>
    <col min="15109" max="15109" width="9.140625" style="27"/>
    <col min="15110" max="15110" width="12.7109375" style="27" customWidth="1"/>
    <col min="15111" max="15349" width="9.140625" style="27"/>
    <col min="15350" max="15350" width="15.42578125" style="27" customWidth="1"/>
    <col min="15351" max="15351" width="14.42578125" style="27" customWidth="1"/>
    <col min="15352" max="15353" width="11" style="27" customWidth="1"/>
    <col min="15354" max="15354" width="15" style="27" customWidth="1"/>
    <col min="15355" max="15355" width="11" style="27" customWidth="1"/>
    <col min="15356" max="15356" width="12.7109375" style="27" customWidth="1"/>
    <col min="15357" max="15357" width="12.85546875" style="27" customWidth="1"/>
    <col min="15358" max="15358" width="13.42578125" style="27" customWidth="1"/>
    <col min="15359" max="15362" width="9.140625" style="27"/>
    <col min="15363" max="15363" width="15.28515625" style="27" customWidth="1"/>
    <col min="15364" max="15364" width="9.28515625" style="27" bestFit="1" customWidth="1"/>
    <col min="15365" max="15365" width="9.140625" style="27"/>
    <col min="15366" max="15366" width="12.7109375" style="27" customWidth="1"/>
    <col min="15367" max="15605" width="9.140625" style="27"/>
    <col min="15606" max="15606" width="15.42578125" style="27" customWidth="1"/>
    <col min="15607" max="15607" width="14.42578125" style="27" customWidth="1"/>
    <col min="15608" max="15609" width="11" style="27" customWidth="1"/>
    <col min="15610" max="15610" width="15" style="27" customWidth="1"/>
    <col min="15611" max="15611" width="11" style="27" customWidth="1"/>
    <col min="15612" max="15612" width="12.7109375" style="27" customWidth="1"/>
    <col min="15613" max="15613" width="12.85546875" style="27" customWidth="1"/>
    <col min="15614" max="15614" width="13.42578125" style="27" customWidth="1"/>
    <col min="15615" max="15618" width="9.140625" style="27"/>
    <col min="15619" max="15619" width="15.28515625" style="27" customWidth="1"/>
    <col min="15620" max="15620" width="9.28515625" style="27" bestFit="1" customWidth="1"/>
    <col min="15621" max="15621" width="9.140625" style="27"/>
    <col min="15622" max="15622" width="12.7109375" style="27" customWidth="1"/>
    <col min="15623" max="15861" width="9.140625" style="27"/>
    <col min="15862" max="15862" width="15.42578125" style="27" customWidth="1"/>
    <col min="15863" max="15863" width="14.42578125" style="27" customWidth="1"/>
    <col min="15864" max="15865" width="11" style="27" customWidth="1"/>
    <col min="15866" max="15866" width="15" style="27" customWidth="1"/>
    <col min="15867" max="15867" width="11" style="27" customWidth="1"/>
    <col min="15868" max="15868" width="12.7109375" style="27" customWidth="1"/>
    <col min="15869" max="15869" width="12.85546875" style="27" customWidth="1"/>
    <col min="15870" max="15870" width="13.42578125" style="27" customWidth="1"/>
    <col min="15871" max="15874" width="9.140625" style="27"/>
    <col min="15875" max="15875" width="15.28515625" style="27" customWidth="1"/>
    <col min="15876" max="15876" width="9.28515625" style="27" bestFit="1" customWidth="1"/>
    <col min="15877" max="15877" width="9.140625" style="27"/>
    <col min="15878" max="15878" width="12.7109375" style="27" customWidth="1"/>
    <col min="15879" max="16117" width="9.140625" style="27"/>
    <col min="16118" max="16118" width="15.42578125" style="27" customWidth="1"/>
    <col min="16119" max="16119" width="14.42578125" style="27" customWidth="1"/>
    <col min="16120" max="16121" width="11" style="27" customWidth="1"/>
    <col min="16122" max="16122" width="15" style="27" customWidth="1"/>
    <col min="16123" max="16123" width="11" style="27" customWidth="1"/>
    <col min="16124" max="16124" width="12.7109375" style="27" customWidth="1"/>
    <col min="16125" max="16125" width="12.85546875" style="27" customWidth="1"/>
    <col min="16126" max="16126" width="13.42578125" style="27" customWidth="1"/>
    <col min="16127" max="16130" width="9.140625" style="27"/>
    <col min="16131" max="16131" width="15.28515625" style="27" customWidth="1"/>
    <col min="16132" max="16132" width="9.28515625" style="27" bestFit="1" customWidth="1"/>
    <col min="16133" max="16133" width="9.140625" style="27"/>
    <col min="16134" max="16134" width="12.7109375" style="27" customWidth="1"/>
    <col min="16135" max="16384" width="9.140625" style="27"/>
  </cols>
  <sheetData>
    <row r="1" spans="1:16" ht="15.75">
      <c r="D1" s="28" t="s">
        <v>55</v>
      </c>
      <c r="E1" s="29"/>
      <c r="F1" s="29"/>
      <c r="G1" s="29"/>
      <c r="H1" s="29"/>
      <c r="I1" s="29"/>
      <c r="J1" s="29"/>
    </row>
    <row r="2" spans="1:16">
      <c r="B2" s="30" t="s">
        <v>56</v>
      </c>
      <c r="C2" s="31">
        <f>COUNT(B13:B73)</f>
        <v>22</v>
      </c>
      <c r="D2" s="32" t="s">
        <v>57</v>
      </c>
      <c r="E2" s="32" t="s">
        <v>58</v>
      </c>
      <c r="F2" s="32" t="s">
        <v>59</v>
      </c>
      <c r="G2" s="32" t="s">
        <v>60</v>
      </c>
      <c r="H2" s="32" t="s">
        <v>61</v>
      </c>
      <c r="I2" s="32" t="s">
        <v>62</v>
      </c>
      <c r="J2" s="32" t="s">
        <v>63</v>
      </c>
      <c r="K2" s="32" t="s">
        <v>64</v>
      </c>
      <c r="L2" s="33" t="s">
        <v>65</v>
      </c>
    </row>
    <row r="3" spans="1:16">
      <c r="B3" s="30" t="s">
        <v>66</v>
      </c>
      <c r="C3" s="31">
        <f>COUNT(B13:H13)</f>
        <v>2</v>
      </c>
      <c r="D3" s="34" t="s">
        <v>27</v>
      </c>
      <c r="E3" s="35">
        <f>C3-1</f>
        <v>1</v>
      </c>
      <c r="F3" s="35">
        <f>(SUMSQ(B74:H74)/C2)-C6</f>
        <v>2.2941551005573046E-5</v>
      </c>
      <c r="G3" s="35">
        <f>F3/E3</f>
        <v>2.2941551005573046E-5</v>
      </c>
      <c r="H3" s="35">
        <f>G3/G5</f>
        <v>2.137662399187636E-2</v>
      </c>
      <c r="I3" s="36">
        <f>FINV(0.05,E3,E$5)</f>
        <v>4.3247937113859241</v>
      </c>
      <c r="J3" s="37" t="str">
        <f>IF(H3&gt;K3,"**",IF(H3&gt;I3,"*","NS"))</f>
        <v>NS</v>
      </c>
      <c r="K3" s="36">
        <f>FINV(0.01,E3,E$5)</f>
        <v>8.0165969243440678</v>
      </c>
      <c r="L3" s="27">
        <f>FDIST(H3,E3,E$5)</f>
        <v>0.88515202671142434</v>
      </c>
    </row>
    <row r="4" spans="1:16">
      <c r="B4" s="30" t="s">
        <v>67</v>
      </c>
      <c r="C4" s="38">
        <f>I74</f>
        <v>33.631771500512272</v>
      </c>
      <c r="D4" s="34" t="s">
        <v>4</v>
      </c>
      <c r="E4" s="35">
        <f>C2-1</f>
        <v>21</v>
      </c>
      <c r="F4" s="35">
        <f>(SUMSQ(I13:I73)/C3)-C6</f>
        <v>3.848905653702861</v>
      </c>
      <c r="G4" s="35">
        <f>F4/E4</f>
        <v>0.18328122160489815</v>
      </c>
      <c r="H4" s="35">
        <f>G4/G5</f>
        <v>170.7789398401143</v>
      </c>
      <c r="I4" s="36">
        <f>FINV(0.05,E4,E$5)</f>
        <v>2.0841886231879405</v>
      </c>
      <c r="J4" s="37" t="str">
        <f>IF(H4&gt;K4,"**",IF(H4&gt;I4,"*","NS"))</f>
        <v>**</v>
      </c>
      <c r="K4" s="36">
        <f>FINV(0.01,E4,E$5)</f>
        <v>2.8573711079080448</v>
      </c>
      <c r="L4" s="39">
        <f>FDIST(H4,E4,E$5)</f>
        <v>5.8491634976351223E-19</v>
      </c>
    </row>
    <row r="5" spans="1:16">
      <c r="B5" s="30" t="s">
        <v>29</v>
      </c>
      <c r="C5" s="38">
        <f>I74/(C2*C3)</f>
        <v>0.76435844319346069</v>
      </c>
      <c r="D5" s="34" t="s">
        <v>68</v>
      </c>
      <c r="E5" s="35">
        <f>E4*E3</f>
        <v>21</v>
      </c>
      <c r="F5" s="35">
        <f>F6-F4-F3</f>
        <v>2.2537355351346378E-2</v>
      </c>
      <c r="G5" s="36">
        <f>F5/E5</f>
        <v>1.0732073976831608E-3</v>
      </c>
      <c r="H5" s="35"/>
      <c r="I5" s="35"/>
      <c r="J5" s="37"/>
    </row>
    <row r="6" spans="1:16">
      <c r="B6" s="30" t="s">
        <v>69</v>
      </c>
      <c r="C6" s="38">
        <f>POWER(I74,2)/(C2*C3)</f>
        <v>25.70672850596976</v>
      </c>
      <c r="D6" s="32" t="s">
        <v>70</v>
      </c>
      <c r="E6" s="40">
        <f>C2*C3-1</f>
        <v>43</v>
      </c>
      <c r="F6" s="40">
        <f>SUMSQ(B13:H73)-C6</f>
        <v>3.8714659506052129</v>
      </c>
      <c r="G6" s="40"/>
      <c r="H6" s="40"/>
      <c r="I6" s="40"/>
      <c r="J6" s="37"/>
    </row>
    <row r="7" spans="1:16" s="41" customFormat="1">
      <c r="C7" s="42"/>
      <c r="D7" s="43" t="s">
        <v>71</v>
      </c>
      <c r="E7" s="44"/>
      <c r="F7" s="44">
        <f>SQRT(G5)</f>
        <v>3.2759844286613465E-2</v>
      </c>
      <c r="G7" s="45"/>
      <c r="H7" s="45"/>
      <c r="I7" s="45"/>
    </row>
    <row r="8" spans="1:16">
      <c r="D8" s="46" t="s">
        <v>72</v>
      </c>
      <c r="E8" s="46"/>
      <c r="F8" s="47">
        <f>SQRT((G5)/C3)</f>
        <v>2.3164708045679754E-2</v>
      </c>
      <c r="I8" s="48"/>
    </row>
    <row r="9" spans="1:16">
      <c r="D9" s="46" t="s">
        <v>73</v>
      </c>
      <c r="E9" s="46"/>
      <c r="F9" s="47">
        <f>TINV(0.05,E5)*F8*SQRT(2)</f>
        <v>6.8127825479116735E-2</v>
      </c>
      <c r="G9" s="27" t="s">
        <v>74</v>
      </c>
      <c r="H9" s="47">
        <f>TINV(0.01,E5)*F8*SQRT(2)</f>
        <v>9.2754898110289183E-2</v>
      </c>
    </row>
    <row r="10" spans="1:16">
      <c r="D10" s="46" t="s">
        <v>75</v>
      </c>
      <c r="E10" s="46"/>
      <c r="F10" s="47">
        <f>SQRT(G5)/C5*100</f>
        <v>4.285926920587686</v>
      </c>
    </row>
    <row r="11" spans="1:16">
      <c r="D11" s="37"/>
      <c r="E11" s="49"/>
      <c r="O11" s="50" t="s">
        <v>29</v>
      </c>
      <c r="P11" s="51">
        <f>C5</f>
        <v>0.76435844319346069</v>
      </c>
    </row>
    <row r="12" spans="1:16">
      <c r="A12" s="52" t="s">
        <v>4</v>
      </c>
      <c r="B12" s="52" t="s">
        <v>76</v>
      </c>
      <c r="C12" s="52" t="s">
        <v>77</v>
      </c>
      <c r="D12" s="52" t="s">
        <v>78</v>
      </c>
      <c r="E12" s="52">
        <v>4</v>
      </c>
      <c r="F12" s="52">
        <v>5</v>
      </c>
      <c r="G12" s="52">
        <v>6</v>
      </c>
      <c r="H12" s="52">
        <v>8</v>
      </c>
      <c r="I12" s="52" t="s">
        <v>79</v>
      </c>
      <c r="J12" s="52" t="s">
        <v>29</v>
      </c>
      <c r="K12" s="52" t="s">
        <v>41</v>
      </c>
      <c r="O12" s="53" t="s">
        <v>71</v>
      </c>
      <c r="P12" s="54">
        <f>SQRT(G5)</f>
        <v>3.2759844286613465E-2</v>
      </c>
    </row>
    <row r="13" spans="1:16" ht="15">
      <c r="A13" s="55">
        <v>1</v>
      </c>
      <c r="B13" s="68">
        <v>1.12157629960872</v>
      </c>
      <c r="C13" s="1">
        <v>1.06</v>
      </c>
      <c r="D13" s="57"/>
      <c r="E13" s="58"/>
      <c r="F13" s="58"/>
      <c r="G13" s="58"/>
      <c r="H13" s="58"/>
      <c r="I13" s="59">
        <f t="shared" ref="I13:I28" si="0">SUM(B13:H13)</f>
        <v>2.1815762996087198</v>
      </c>
      <c r="J13" s="60">
        <f t="shared" ref="J13:J73" si="1">AVERAGE(B13:H13)</f>
        <v>1.0907881498043599</v>
      </c>
      <c r="K13" s="40">
        <f t="shared" ref="K13:K73" si="2">STDEV(B13:D13)/SQRT(C$3)</f>
        <v>3.0788149804365179E-2</v>
      </c>
      <c r="O13" s="53" t="s">
        <v>80</v>
      </c>
      <c r="P13" s="54">
        <f>F7/C5*100</f>
        <v>4.285926920587686</v>
      </c>
    </row>
    <row r="14" spans="1:16" ht="15">
      <c r="A14" s="55">
        <v>2</v>
      </c>
      <c r="B14" s="68">
        <v>0.57060439560439558</v>
      </c>
      <c r="C14" s="1">
        <v>0.53</v>
      </c>
      <c r="D14" s="57"/>
      <c r="E14" s="58"/>
      <c r="F14" s="58"/>
      <c r="G14" s="58"/>
      <c r="H14" s="58"/>
      <c r="I14" s="59">
        <f t="shared" si="0"/>
        <v>1.1006043956043956</v>
      </c>
      <c r="J14" s="60">
        <f t="shared" si="1"/>
        <v>0.5503021978021978</v>
      </c>
      <c r="K14" s="40">
        <f t="shared" si="2"/>
        <v>2.030219780219885E-2</v>
      </c>
      <c r="O14" s="53" t="s">
        <v>81</v>
      </c>
      <c r="P14" s="54">
        <f>F7/SQRT(C3)</f>
        <v>2.3164708045679754E-2</v>
      </c>
    </row>
    <row r="15" spans="1:16" ht="15">
      <c r="A15" s="55">
        <v>3</v>
      </c>
      <c r="B15" s="68">
        <v>0.53238080447274427</v>
      </c>
      <c r="C15" s="1">
        <v>0.57999999999999996</v>
      </c>
      <c r="D15" s="57"/>
      <c r="E15" s="58"/>
      <c r="F15" s="58"/>
      <c r="G15" s="58"/>
      <c r="H15" s="58"/>
      <c r="I15" s="59">
        <f t="shared" si="0"/>
        <v>1.1123808044727443</v>
      </c>
      <c r="J15" s="60">
        <f t="shared" si="1"/>
        <v>0.55619040223637217</v>
      </c>
      <c r="K15" s="40">
        <f t="shared" si="2"/>
        <v>2.380959776362666E-2</v>
      </c>
      <c r="O15" s="53" t="s">
        <v>82</v>
      </c>
      <c r="P15" s="54">
        <f>F8*SQRT(2)</f>
        <v>3.2759844286613465E-2</v>
      </c>
    </row>
    <row r="16" spans="1:16" ht="15">
      <c r="A16" s="55">
        <v>4</v>
      </c>
      <c r="B16" s="68">
        <v>0.39154078549848942</v>
      </c>
      <c r="C16" s="2">
        <v>0.44</v>
      </c>
      <c r="D16" s="57"/>
      <c r="E16" s="58"/>
      <c r="F16" s="58"/>
      <c r="G16" s="58"/>
      <c r="H16" s="58"/>
      <c r="I16" s="59">
        <f t="shared" si="0"/>
        <v>0.83154078549848942</v>
      </c>
      <c r="J16" s="60">
        <f t="shared" si="1"/>
        <v>0.41577039274924471</v>
      </c>
      <c r="K16" s="40">
        <f t="shared" si="2"/>
        <v>2.4229607250755222E-2</v>
      </c>
      <c r="O16" s="53" t="s">
        <v>83</v>
      </c>
      <c r="P16" s="54">
        <f>TINV(0.05,E5)*F8*SQRT(2)</f>
        <v>6.8127825479116735E-2</v>
      </c>
    </row>
    <row r="17" spans="1:16" ht="15">
      <c r="A17" s="55">
        <v>5</v>
      </c>
      <c r="B17" s="68">
        <v>0.61457220837783322</v>
      </c>
      <c r="C17" s="2">
        <v>0.65</v>
      </c>
      <c r="D17" s="57"/>
      <c r="E17" s="58"/>
      <c r="F17" s="58"/>
      <c r="G17" s="58"/>
      <c r="H17" s="58"/>
      <c r="I17" s="59">
        <f t="shared" si="0"/>
        <v>1.2645722083778332</v>
      </c>
      <c r="J17" s="60">
        <f t="shared" si="1"/>
        <v>0.63228610418891662</v>
      </c>
      <c r="K17" s="40">
        <f t="shared" si="2"/>
        <v>1.7713895811083399E-2</v>
      </c>
      <c r="O17" s="53" t="s">
        <v>84</v>
      </c>
      <c r="P17" s="54">
        <f>TINV(0.01,E5)*F8*SQRT(2)</f>
        <v>9.2754898110289183E-2</v>
      </c>
    </row>
    <row r="18" spans="1:16" ht="15">
      <c r="A18" s="55">
        <v>6</v>
      </c>
      <c r="B18" s="68">
        <v>0.73587487781036176</v>
      </c>
      <c r="C18" s="2">
        <v>0.71</v>
      </c>
      <c r="D18" s="57"/>
      <c r="E18" s="58"/>
      <c r="F18" s="58"/>
      <c r="G18" s="58"/>
      <c r="H18" s="58"/>
      <c r="I18" s="59">
        <f t="shared" si="0"/>
        <v>1.4458748778103616</v>
      </c>
      <c r="J18" s="60">
        <f t="shared" si="1"/>
        <v>0.72293743890518081</v>
      </c>
      <c r="K18" s="40">
        <f t="shared" si="2"/>
        <v>1.2937438905180896E-2</v>
      </c>
      <c r="O18" s="53" t="s">
        <v>85</v>
      </c>
      <c r="P18" s="54">
        <f>(G4-G5)/C3</f>
        <v>9.1104007103607498E-2</v>
      </c>
    </row>
    <row r="19" spans="1:16" ht="15">
      <c r="A19" s="55">
        <v>7</v>
      </c>
      <c r="B19" s="68">
        <v>0.3678742674480554</v>
      </c>
      <c r="C19" s="2">
        <v>0.41</v>
      </c>
      <c r="D19" s="57"/>
      <c r="E19" s="58"/>
      <c r="F19" s="58"/>
      <c r="G19" s="58"/>
      <c r="H19" s="58"/>
      <c r="I19" s="59">
        <f t="shared" si="0"/>
        <v>0.77787426744805543</v>
      </c>
      <c r="J19" s="60">
        <f t="shared" si="1"/>
        <v>0.38893713372402772</v>
      </c>
      <c r="K19" s="40">
        <f t="shared" si="2"/>
        <v>2.1062866275971107E-2</v>
      </c>
      <c r="O19" s="53" t="s">
        <v>86</v>
      </c>
      <c r="P19" s="54">
        <f>P18+G5</f>
        <v>9.2177214501290655E-2</v>
      </c>
    </row>
    <row r="20" spans="1:16" ht="15">
      <c r="A20" s="55">
        <v>8</v>
      </c>
      <c r="B20" s="68">
        <v>1.0507604911123329</v>
      </c>
      <c r="C20" s="2">
        <v>0.98</v>
      </c>
      <c r="D20" s="57"/>
      <c r="E20" s="58"/>
      <c r="F20" s="58"/>
      <c r="G20" s="58"/>
      <c r="H20" s="58"/>
      <c r="I20" s="59">
        <f t="shared" si="0"/>
        <v>2.0307604911123329</v>
      </c>
      <c r="J20" s="60">
        <f t="shared" si="1"/>
        <v>1.0153802455561665</v>
      </c>
      <c r="K20" s="40">
        <f t="shared" si="2"/>
        <v>3.5380245556164237E-2</v>
      </c>
      <c r="O20" s="53" t="s">
        <v>87</v>
      </c>
      <c r="P20" s="54">
        <f>SQRT(P18)</f>
        <v>0.30183440344600798</v>
      </c>
    </row>
    <row r="21" spans="1:16" ht="15">
      <c r="A21" s="55">
        <v>9</v>
      </c>
      <c r="B21" s="68">
        <v>0.56873362445414855</v>
      </c>
      <c r="C21" s="2">
        <v>0.54</v>
      </c>
      <c r="D21" s="57"/>
      <c r="E21" s="58"/>
      <c r="F21" s="58"/>
      <c r="G21" s="58"/>
      <c r="H21" s="58"/>
      <c r="I21" s="59">
        <f t="shared" si="0"/>
        <v>1.1087336244541486</v>
      </c>
      <c r="J21" s="60">
        <f t="shared" si="1"/>
        <v>0.55436681222707429</v>
      </c>
      <c r="K21" s="40">
        <f t="shared" si="2"/>
        <v>1.4366812227074253E-2</v>
      </c>
      <c r="O21" s="53" t="s">
        <v>88</v>
      </c>
      <c r="P21" s="54">
        <f>SQRT(P19)</f>
        <v>0.30360700667357904</v>
      </c>
    </row>
    <row r="22" spans="1:16" ht="15">
      <c r="A22" s="55">
        <v>10</v>
      </c>
      <c r="B22" s="68">
        <v>0.7369682444577591</v>
      </c>
      <c r="C22" s="2">
        <v>0.69</v>
      </c>
      <c r="D22" s="57"/>
      <c r="E22" s="58"/>
      <c r="F22" s="58"/>
      <c r="G22" s="58"/>
      <c r="H22" s="58"/>
      <c r="I22" s="59">
        <f t="shared" si="0"/>
        <v>1.4269682444577589</v>
      </c>
      <c r="J22" s="60">
        <f t="shared" si="1"/>
        <v>0.71348412222887947</v>
      </c>
      <c r="K22" s="40">
        <f t="shared" si="2"/>
        <v>2.3484122228880334E-2</v>
      </c>
      <c r="O22" s="53" t="s">
        <v>89</v>
      </c>
      <c r="P22" s="54">
        <f>G5</f>
        <v>1.0732073976831608E-3</v>
      </c>
    </row>
    <row r="23" spans="1:16" ht="15">
      <c r="A23" s="55">
        <v>11</v>
      </c>
      <c r="B23" s="68">
        <v>1.06775163629931</v>
      </c>
      <c r="C23" s="2">
        <v>1.01</v>
      </c>
      <c r="D23" s="57"/>
      <c r="E23" s="58"/>
      <c r="F23" s="58"/>
      <c r="G23" s="58"/>
      <c r="H23" s="58"/>
      <c r="I23" s="59">
        <f t="shared" si="0"/>
        <v>2.0777516362993103</v>
      </c>
      <c r="J23" s="60">
        <f t="shared" si="1"/>
        <v>1.0388758181496551</v>
      </c>
      <c r="K23" s="40">
        <f t="shared" si="2"/>
        <v>2.8875818149650394E-2</v>
      </c>
      <c r="O23" s="53" t="s">
        <v>90</v>
      </c>
      <c r="P23" s="54">
        <f>SQRT(P22)</f>
        <v>3.2759844286613465E-2</v>
      </c>
    </row>
    <row r="24" spans="1:16" ht="15">
      <c r="A24" s="55">
        <v>12</v>
      </c>
      <c r="B24" s="68">
        <v>0.89928343949044587</v>
      </c>
      <c r="C24" s="2">
        <v>0.98</v>
      </c>
      <c r="D24" s="57"/>
      <c r="E24" s="58"/>
      <c r="F24" s="58"/>
      <c r="G24" s="58"/>
      <c r="H24" s="58"/>
      <c r="I24" s="59">
        <f t="shared" si="0"/>
        <v>1.8792834394904459</v>
      </c>
      <c r="J24" s="60">
        <f t="shared" si="1"/>
        <v>0.93964171974522293</v>
      </c>
      <c r="K24" s="40">
        <f t="shared" si="2"/>
        <v>4.0358280254775634E-2</v>
      </c>
      <c r="O24" s="53" t="s">
        <v>91</v>
      </c>
      <c r="P24" s="54">
        <f>P20/C5*100</f>
        <v>39.488594145039499</v>
      </c>
    </row>
    <row r="25" spans="1:16" ht="15">
      <c r="A25" s="55">
        <v>13</v>
      </c>
      <c r="B25" s="68">
        <v>1.0392834695160276</v>
      </c>
      <c r="C25" s="2">
        <v>1.06</v>
      </c>
      <c r="D25" s="57"/>
      <c r="E25" s="58"/>
      <c r="F25" s="58"/>
      <c r="G25" s="58"/>
      <c r="H25" s="58"/>
      <c r="I25" s="59">
        <f t="shared" si="0"/>
        <v>2.0992834695160276</v>
      </c>
      <c r="J25" s="60">
        <f t="shared" si="1"/>
        <v>1.0496417347580138</v>
      </c>
      <c r="K25" s="40">
        <f t="shared" si="2"/>
        <v>1.0358265241986242E-2</v>
      </c>
      <c r="O25" s="53" t="s">
        <v>92</v>
      </c>
      <c r="P25" s="54">
        <f>P21/C5*100</f>
        <v>39.720501471158016</v>
      </c>
    </row>
    <row r="26" spans="1:16" ht="15">
      <c r="A26" s="55">
        <v>14</v>
      </c>
      <c r="B26" s="68">
        <v>0.53313190247968323</v>
      </c>
      <c r="C26" s="2">
        <v>0.59</v>
      </c>
      <c r="D26" s="57"/>
      <c r="E26" s="58"/>
      <c r="F26" s="58"/>
      <c r="G26" s="58"/>
      <c r="H26" s="58"/>
      <c r="I26" s="59">
        <f t="shared" si="0"/>
        <v>1.1231319024796833</v>
      </c>
      <c r="J26" s="60">
        <f t="shared" si="1"/>
        <v>0.56156595123984165</v>
      </c>
      <c r="K26" s="40">
        <f t="shared" si="2"/>
        <v>2.8434048760156729E-2</v>
      </c>
      <c r="O26" s="53" t="s">
        <v>93</v>
      </c>
      <c r="P26" s="54">
        <f>P23/C5*100</f>
        <v>4.285926920587686</v>
      </c>
    </row>
    <row r="27" spans="1:16" ht="15">
      <c r="A27" s="55">
        <v>15</v>
      </c>
      <c r="B27" s="68">
        <v>0.79503105590062118</v>
      </c>
      <c r="C27" s="2">
        <v>0.81</v>
      </c>
      <c r="D27" s="69"/>
      <c r="E27" s="58"/>
      <c r="F27" s="58"/>
      <c r="G27" s="58"/>
      <c r="H27" s="58"/>
      <c r="I27" s="59">
        <f t="shared" si="0"/>
        <v>1.6050310559006213</v>
      </c>
      <c r="J27" s="60">
        <f t="shared" si="1"/>
        <v>0.80251552795031067</v>
      </c>
      <c r="K27" s="40">
        <f t="shared" si="2"/>
        <v>7.484472049689439E-3</v>
      </c>
      <c r="O27" s="53" t="s">
        <v>94</v>
      </c>
      <c r="P27" s="54">
        <f>P18/P19*100</f>
        <v>98.835712921583095</v>
      </c>
    </row>
    <row r="28" spans="1:16" ht="15">
      <c r="A28" s="55">
        <v>16</v>
      </c>
      <c r="B28" s="68">
        <v>0.65210627094303497</v>
      </c>
      <c r="C28" s="2">
        <v>0.69</v>
      </c>
      <c r="D28" s="57"/>
      <c r="E28" s="58"/>
      <c r="F28" s="58"/>
      <c r="G28" s="58"/>
      <c r="H28" s="58"/>
      <c r="I28" s="59">
        <f t="shared" si="0"/>
        <v>1.3421062709430349</v>
      </c>
      <c r="J28" s="60">
        <f t="shared" si="1"/>
        <v>0.67105313547151746</v>
      </c>
      <c r="K28" s="40">
        <f t="shared" si="2"/>
        <v>1.8946864528482456E-2</v>
      </c>
      <c r="O28" s="53" t="s">
        <v>95</v>
      </c>
      <c r="P28" s="54">
        <f>P18/P21*2.06</f>
        <v>0.618148628022963</v>
      </c>
    </row>
    <row r="29" spans="1:16" ht="15">
      <c r="A29" s="55">
        <v>17</v>
      </c>
      <c r="B29" s="68">
        <v>0.49063623961304731</v>
      </c>
      <c r="C29" s="2">
        <v>0.45</v>
      </c>
      <c r="D29" s="57"/>
      <c r="E29" s="58"/>
      <c r="F29" s="58"/>
      <c r="G29" s="58"/>
      <c r="H29" s="58"/>
      <c r="I29" s="59">
        <f t="shared" ref="I29:I44" si="3">SUM(B29:H29)</f>
        <v>0.94063623961304732</v>
      </c>
      <c r="J29" s="60">
        <f t="shared" si="1"/>
        <v>0.47031811980652366</v>
      </c>
      <c r="K29" s="60">
        <f t="shared" si="2"/>
        <v>2.0318119806522969E-2</v>
      </c>
      <c r="O29" s="62" t="s">
        <v>96</v>
      </c>
      <c r="P29" s="63">
        <f>P28/C5*100</f>
        <v>80.871564058396658</v>
      </c>
    </row>
    <row r="30" spans="1:16" ht="15">
      <c r="A30" s="55">
        <v>18</v>
      </c>
      <c r="B30" s="68">
        <v>0.71271028037383177</v>
      </c>
      <c r="C30" s="2">
        <v>0.68</v>
      </c>
      <c r="D30" s="57"/>
      <c r="E30" s="58"/>
      <c r="F30" s="58"/>
      <c r="G30" s="58"/>
      <c r="H30" s="58"/>
      <c r="I30" s="59">
        <f t="shared" si="3"/>
        <v>1.3927102803738318</v>
      </c>
      <c r="J30" s="60">
        <f t="shared" si="1"/>
        <v>0.69635514018691591</v>
      </c>
      <c r="K30" s="60">
        <f t="shared" si="2"/>
        <v>1.6355140186915862E-2</v>
      </c>
    </row>
    <row r="31" spans="1:16" ht="15">
      <c r="A31" s="55">
        <v>19</v>
      </c>
      <c r="B31" s="68">
        <v>1.0139092240117129</v>
      </c>
      <c r="C31" s="2">
        <v>0.98</v>
      </c>
      <c r="D31" s="57"/>
      <c r="E31" s="58"/>
      <c r="F31" s="58"/>
      <c r="G31" s="58"/>
      <c r="H31" s="58"/>
      <c r="I31" s="59">
        <f t="shared" si="3"/>
        <v>1.9939092240117129</v>
      </c>
      <c r="J31" s="60">
        <f t="shared" si="1"/>
        <v>0.99695461200585644</v>
      </c>
      <c r="K31" s="60">
        <f t="shared" si="2"/>
        <v>1.6954612005856462E-2</v>
      </c>
    </row>
    <row r="32" spans="1:16" ht="15">
      <c r="A32" s="55">
        <v>20</v>
      </c>
      <c r="B32" s="68">
        <v>0.4762608535008313</v>
      </c>
      <c r="C32" s="2">
        <v>0.51</v>
      </c>
      <c r="D32" s="57"/>
      <c r="E32" s="58"/>
      <c r="F32" s="58"/>
      <c r="G32" s="58"/>
      <c r="H32" s="58"/>
      <c r="I32" s="59">
        <f t="shared" si="3"/>
        <v>0.98626085350083126</v>
      </c>
      <c r="J32" s="60">
        <f t="shared" si="1"/>
        <v>0.49313042675041563</v>
      </c>
      <c r="K32" s="60">
        <f t="shared" si="2"/>
        <v>1.6869573249585698E-2</v>
      </c>
    </row>
    <row r="33" spans="1:11" ht="15">
      <c r="A33" s="55">
        <v>21</v>
      </c>
      <c r="B33" s="68">
        <v>0.73611378051124343</v>
      </c>
      <c r="C33" s="2">
        <v>0.77</v>
      </c>
      <c r="D33" s="57"/>
      <c r="E33" s="58"/>
      <c r="F33" s="58"/>
      <c r="G33" s="58"/>
      <c r="H33" s="58"/>
      <c r="I33" s="59">
        <f t="shared" si="3"/>
        <v>1.5061137805112434</v>
      </c>
      <c r="J33" s="60">
        <f t="shared" si="1"/>
        <v>0.75305689025562172</v>
      </c>
      <c r="K33" s="60">
        <f t="shared" si="2"/>
        <v>1.6943109744378293E-2</v>
      </c>
    </row>
    <row r="34" spans="1:11" ht="15">
      <c r="A34" s="55">
        <v>22</v>
      </c>
      <c r="B34" s="68">
        <v>1.7246673490276359</v>
      </c>
      <c r="C34" s="2">
        <v>1.68</v>
      </c>
      <c r="D34" s="57"/>
      <c r="E34" s="58"/>
      <c r="F34" s="58"/>
      <c r="G34" s="58"/>
      <c r="H34" s="58"/>
      <c r="I34" s="59">
        <f t="shared" si="3"/>
        <v>3.404667349027636</v>
      </c>
      <c r="J34" s="60">
        <f t="shared" si="1"/>
        <v>1.702333674513818</v>
      </c>
      <c r="K34" s="60">
        <f t="shared" si="2"/>
        <v>2.2333674513817958E-2</v>
      </c>
    </row>
    <row r="35" spans="1:11" ht="15">
      <c r="A35" s="55">
        <v>23</v>
      </c>
      <c r="B35" s="1"/>
      <c r="C35" s="57"/>
      <c r="D35" s="57"/>
      <c r="E35" s="58"/>
      <c r="F35" s="58"/>
      <c r="G35" s="58"/>
      <c r="H35" s="58"/>
      <c r="I35" s="59">
        <f t="shared" si="3"/>
        <v>0</v>
      </c>
      <c r="J35" s="60" t="e">
        <f t="shared" si="1"/>
        <v>#DIV/0!</v>
      </c>
      <c r="K35" s="60" t="e">
        <f t="shared" si="2"/>
        <v>#DIV/0!</v>
      </c>
    </row>
    <row r="36" spans="1:11" ht="15">
      <c r="A36" s="55">
        <v>24</v>
      </c>
      <c r="B36" s="1"/>
      <c r="C36" s="57"/>
      <c r="D36" s="57"/>
      <c r="E36" s="58"/>
      <c r="F36" s="58"/>
      <c r="G36" s="58"/>
      <c r="H36" s="58"/>
      <c r="I36" s="59">
        <f t="shared" si="3"/>
        <v>0</v>
      </c>
      <c r="J36" s="60" t="e">
        <f t="shared" si="1"/>
        <v>#DIV/0!</v>
      </c>
      <c r="K36" s="60" t="e">
        <f t="shared" si="2"/>
        <v>#DIV/0!</v>
      </c>
    </row>
    <row r="37" spans="1:11" ht="15">
      <c r="A37" s="55">
        <v>25</v>
      </c>
      <c r="B37" s="1"/>
      <c r="C37" s="64"/>
      <c r="D37" s="64"/>
      <c r="E37" s="58"/>
      <c r="F37" s="58"/>
      <c r="G37" s="58"/>
      <c r="H37" s="58"/>
      <c r="I37" s="59">
        <f t="shared" si="3"/>
        <v>0</v>
      </c>
      <c r="J37" s="60" t="e">
        <f t="shared" si="1"/>
        <v>#DIV/0!</v>
      </c>
      <c r="K37" s="60" t="e">
        <f t="shared" si="2"/>
        <v>#DIV/0!</v>
      </c>
    </row>
    <row r="38" spans="1:11" ht="15">
      <c r="A38" s="55">
        <v>26</v>
      </c>
      <c r="B38" s="1"/>
      <c r="C38" s="64"/>
      <c r="D38" s="64"/>
      <c r="E38" s="58"/>
      <c r="F38" s="58"/>
      <c r="G38" s="58"/>
      <c r="H38" s="58"/>
      <c r="I38" s="59">
        <f t="shared" si="3"/>
        <v>0</v>
      </c>
      <c r="J38" s="60" t="e">
        <f t="shared" si="1"/>
        <v>#DIV/0!</v>
      </c>
      <c r="K38" s="60" t="e">
        <f t="shared" si="2"/>
        <v>#DIV/0!</v>
      </c>
    </row>
    <row r="39" spans="1:11" ht="15">
      <c r="A39" s="55">
        <v>27</v>
      </c>
      <c r="B39" s="1"/>
      <c r="C39" s="64"/>
      <c r="D39" s="64"/>
      <c r="E39" s="58"/>
      <c r="F39" s="58"/>
      <c r="G39" s="58"/>
      <c r="H39" s="58"/>
      <c r="I39" s="59">
        <f t="shared" si="3"/>
        <v>0</v>
      </c>
      <c r="J39" s="60" t="e">
        <f t="shared" si="1"/>
        <v>#DIV/0!</v>
      </c>
      <c r="K39" s="60" t="e">
        <f t="shared" si="2"/>
        <v>#DIV/0!</v>
      </c>
    </row>
    <row r="40" spans="1:11" ht="15">
      <c r="A40" s="55">
        <v>28</v>
      </c>
      <c r="B40" s="1"/>
      <c r="C40" s="64"/>
      <c r="D40" s="64"/>
      <c r="E40" s="58"/>
      <c r="F40" s="58"/>
      <c r="G40" s="58"/>
      <c r="H40" s="58"/>
      <c r="I40" s="59">
        <f t="shared" si="3"/>
        <v>0</v>
      </c>
      <c r="J40" s="60" t="e">
        <f t="shared" si="1"/>
        <v>#DIV/0!</v>
      </c>
      <c r="K40" s="60" t="e">
        <f t="shared" si="2"/>
        <v>#DIV/0!</v>
      </c>
    </row>
    <row r="41" spans="1:11" ht="15">
      <c r="A41" s="55">
        <v>29</v>
      </c>
      <c r="B41" s="1"/>
      <c r="C41" s="64"/>
      <c r="D41" s="64"/>
      <c r="E41" s="58"/>
      <c r="F41" s="58"/>
      <c r="G41" s="58"/>
      <c r="H41" s="58"/>
      <c r="I41" s="59">
        <f t="shared" si="3"/>
        <v>0</v>
      </c>
      <c r="J41" s="60" t="e">
        <f t="shared" si="1"/>
        <v>#DIV/0!</v>
      </c>
      <c r="K41" s="60" t="e">
        <f t="shared" si="2"/>
        <v>#DIV/0!</v>
      </c>
    </row>
    <row r="42" spans="1:11" ht="15">
      <c r="A42" s="55">
        <v>30</v>
      </c>
      <c r="B42" s="1"/>
      <c r="C42" s="64"/>
      <c r="D42" s="64"/>
      <c r="E42" s="58"/>
      <c r="F42" s="58"/>
      <c r="G42" s="58"/>
      <c r="H42" s="58"/>
      <c r="I42" s="59">
        <f t="shared" si="3"/>
        <v>0</v>
      </c>
      <c r="J42" s="60" t="e">
        <f t="shared" si="1"/>
        <v>#DIV/0!</v>
      </c>
      <c r="K42" s="60" t="e">
        <f t="shared" si="2"/>
        <v>#DIV/0!</v>
      </c>
    </row>
    <row r="43" spans="1:11" ht="15">
      <c r="A43" s="55">
        <v>31</v>
      </c>
      <c r="B43" s="1"/>
      <c r="C43" s="64"/>
      <c r="D43" s="64"/>
      <c r="E43" s="58"/>
      <c r="F43" s="58"/>
      <c r="G43" s="58"/>
      <c r="H43" s="58"/>
      <c r="I43" s="59">
        <f t="shared" si="3"/>
        <v>0</v>
      </c>
      <c r="J43" s="60" t="e">
        <f t="shared" si="1"/>
        <v>#DIV/0!</v>
      </c>
      <c r="K43" s="60" t="e">
        <f t="shared" si="2"/>
        <v>#DIV/0!</v>
      </c>
    </row>
    <row r="44" spans="1:11" ht="15">
      <c r="A44" s="55">
        <v>32</v>
      </c>
      <c r="B44" s="1"/>
      <c r="C44" s="64"/>
      <c r="D44" s="64"/>
      <c r="E44" s="58"/>
      <c r="F44" s="58"/>
      <c r="G44" s="58"/>
      <c r="H44" s="58"/>
      <c r="I44" s="59">
        <f t="shared" si="3"/>
        <v>0</v>
      </c>
      <c r="J44" s="60" t="e">
        <f t="shared" si="1"/>
        <v>#DIV/0!</v>
      </c>
      <c r="K44" s="60" t="e">
        <f t="shared" si="2"/>
        <v>#DIV/0!</v>
      </c>
    </row>
    <row r="45" spans="1:11" ht="15">
      <c r="A45" s="55">
        <v>33</v>
      </c>
      <c r="B45" s="1"/>
      <c r="C45" s="64"/>
      <c r="D45" s="64"/>
      <c r="E45" s="58"/>
      <c r="F45" s="58"/>
      <c r="G45" s="58"/>
      <c r="H45" s="58"/>
      <c r="I45" s="59">
        <f t="shared" ref="I45:I73" si="4">SUM(B45:H45)</f>
        <v>0</v>
      </c>
      <c r="J45" s="60" t="e">
        <f t="shared" si="1"/>
        <v>#DIV/0!</v>
      </c>
      <c r="K45" s="60" t="e">
        <f t="shared" si="2"/>
        <v>#DIV/0!</v>
      </c>
    </row>
    <row r="46" spans="1:11" ht="15">
      <c r="A46" s="55">
        <v>34</v>
      </c>
      <c r="B46" s="1"/>
      <c r="C46" s="64"/>
      <c r="D46" s="64"/>
      <c r="E46" s="58"/>
      <c r="F46" s="58"/>
      <c r="G46" s="58"/>
      <c r="H46" s="58"/>
      <c r="I46" s="59">
        <f t="shared" si="4"/>
        <v>0</v>
      </c>
      <c r="J46" s="60" t="e">
        <f t="shared" si="1"/>
        <v>#DIV/0!</v>
      </c>
      <c r="K46" s="60" t="e">
        <f t="shared" si="2"/>
        <v>#DIV/0!</v>
      </c>
    </row>
    <row r="47" spans="1:11" ht="15">
      <c r="A47" s="55">
        <v>35</v>
      </c>
      <c r="B47" s="1"/>
      <c r="C47" s="64"/>
      <c r="D47" s="64"/>
      <c r="E47" s="58"/>
      <c r="F47" s="58"/>
      <c r="G47" s="58"/>
      <c r="H47" s="58"/>
      <c r="I47" s="59">
        <f t="shared" si="4"/>
        <v>0</v>
      </c>
      <c r="J47" s="60" t="e">
        <f t="shared" si="1"/>
        <v>#DIV/0!</v>
      </c>
      <c r="K47" s="60" t="e">
        <f t="shared" si="2"/>
        <v>#DIV/0!</v>
      </c>
    </row>
    <row r="48" spans="1:11" ht="15">
      <c r="A48" s="55">
        <v>36</v>
      </c>
      <c r="B48" s="1"/>
      <c r="C48" s="64"/>
      <c r="D48" s="64"/>
      <c r="E48" s="58"/>
      <c r="F48" s="58"/>
      <c r="G48" s="58"/>
      <c r="H48" s="58"/>
      <c r="I48" s="59">
        <f t="shared" si="4"/>
        <v>0</v>
      </c>
      <c r="J48" s="60" t="e">
        <f t="shared" si="1"/>
        <v>#DIV/0!</v>
      </c>
      <c r="K48" s="60" t="e">
        <f t="shared" si="2"/>
        <v>#DIV/0!</v>
      </c>
    </row>
    <row r="49" spans="1:11" ht="15">
      <c r="A49" s="55">
        <v>37</v>
      </c>
      <c r="B49" s="1"/>
      <c r="C49" s="64"/>
      <c r="D49" s="64"/>
      <c r="E49" s="58"/>
      <c r="F49" s="58"/>
      <c r="G49" s="58"/>
      <c r="H49" s="58"/>
      <c r="I49" s="59">
        <f t="shared" si="4"/>
        <v>0</v>
      </c>
      <c r="J49" s="60" t="e">
        <f t="shared" si="1"/>
        <v>#DIV/0!</v>
      </c>
      <c r="K49" s="60" t="e">
        <f t="shared" si="2"/>
        <v>#DIV/0!</v>
      </c>
    </row>
    <row r="50" spans="1:11" ht="15">
      <c r="A50" s="55">
        <v>38</v>
      </c>
      <c r="B50" s="1"/>
      <c r="C50" s="64"/>
      <c r="D50" s="64"/>
      <c r="E50" s="58"/>
      <c r="F50" s="58"/>
      <c r="G50" s="58"/>
      <c r="H50" s="58"/>
      <c r="I50" s="59">
        <f t="shared" si="4"/>
        <v>0</v>
      </c>
      <c r="J50" s="60" t="e">
        <f t="shared" si="1"/>
        <v>#DIV/0!</v>
      </c>
      <c r="K50" s="60" t="e">
        <f t="shared" si="2"/>
        <v>#DIV/0!</v>
      </c>
    </row>
    <row r="51" spans="1:11" ht="15">
      <c r="A51" s="55">
        <v>39</v>
      </c>
      <c r="B51" s="1"/>
      <c r="C51" s="64"/>
      <c r="D51" s="64"/>
      <c r="E51" s="58"/>
      <c r="F51" s="58"/>
      <c r="G51" s="58"/>
      <c r="H51" s="58"/>
      <c r="I51" s="59">
        <f t="shared" si="4"/>
        <v>0</v>
      </c>
      <c r="J51" s="60" t="e">
        <f t="shared" si="1"/>
        <v>#DIV/0!</v>
      </c>
      <c r="K51" s="60" t="e">
        <f t="shared" si="2"/>
        <v>#DIV/0!</v>
      </c>
    </row>
    <row r="52" spans="1:11" ht="15">
      <c r="A52" s="55">
        <v>40</v>
      </c>
      <c r="B52" s="1"/>
      <c r="C52" s="64"/>
      <c r="D52" s="64"/>
      <c r="E52" s="58"/>
      <c r="F52" s="58"/>
      <c r="G52" s="58"/>
      <c r="H52" s="58"/>
      <c r="I52" s="59">
        <f t="shared" si="4"/>
        <v>0</v>
      </c>
      <c r="J52" s="60" t="e">
        <f t="shared" si="1"/>
        <v>#DIV/0!</v>
      </c>
      <c r="K52" s="60" t="e">
        <f t="shared" si="2"/>
        <v>#DIV/0!</v>
      </c>
    </row>
    <row r="53" spans="1:11" ht="15">
      <c r="A53" s="55">
        <v>41</v>
      </c>
      <c r="B53" s="1"/>
      <c r="C53" s="64"/>
      <c r="D53" s="64"/>
      <c r="E53" s="58"/>
      <c r="F53" s="58"/>
      <c r="G53" s="58"/>
      <c r="H53" s="58"/>
      <c r="I53" s="59">
        <f t="shared" si="4"/>
        <v>0</v>
      </c>
      <c r="J53" s="60" t="e">
        <f t="shared" si="1"/>
        <v>#DIV/0!</v>
      </c>
      <c r="K53" s="60" t="e">
        <f t="shared" si="2"/>
        <v>#DIV/0!</v>
      </c>
    </row>
    <row r="54" spans="1:11" ht="15">
      <c r="A54" s="55">
        <v>42</v>
      </c>
      <c r="B54" s="1"/>
      <c r="C54" s="64"/>
      <c r="D54" s="64"/>
      <c r="E54" s="58"/>
      <c r="F54" s="58"/>
      <c r="G54" s="58"/>
      <c r="H54" s="58"/>
      <c r="I54" s="59">
        <f t="shared" si="4"/>
        <v>0</v>
      </c>
      <c r="J54" s="60" t="e">
        <f t="shared" si="1"/>
        <v>#DIV/0!</v>
      </c>
      <c r="K54" s="60" t="e">
        <f t="shared" si="2"/>
        <v>#DIV/0!</v>
      </c>
    </row>
    <row r="55" spans="1:11" ht="15">
      <c r="A55" s="55">
        <v>43</v>
      </c>
      <c r="B55" s="1"/>
      <c r="C55" s="64"/>
      <c r="D55" s="64"/>
      <c r="E55" s="58"/>
      <c r="F55" s="58"/>
      <c r="G55" s="58"/>
      <c r="H55" s="58"/>
      <c r="I55" s="59">
        <f t="shared" si="4"/>
        <v>0</v>
      </c>
      <c r="J55" s="60" t="e">
        <f t="shared" si="1"/>
        <v>#DIV/0!</v>
      </c>
      <c r="K55" s="60" t="e">
        <f t="shared" si="2"/>
        <v>#DIV/0!</v>
      </c>
    </row>
    <row r="56" spans="1:11" ht="15">
      <c r="A56" s="55">
        <v>44</v>
      </c>
      <c r="B56" s="1"/>
      <c r="C56" s="64"/>
      <c r="D56" s="64"/>
      <c r="E56" s="58"/>
      <c r="F56" s="58"/>
      <c r="G56" s="58"/>
      <c r="H56" s="58"/>
      <c r="I56" s="59">
        <f t="shared" si="4"/>
        <v>0</v>
      </c>
      <c r="J56" s="60" t="e">
        <f t="shared" si="1"/>
        <v>#DIV/0!</v>
      </c>
      <c r="K56" s="60" t="e">
        <f t="shared" si="2"/>
        <v>#DIV/0!</v>
      </c>
    </row>
    <row r="57" spans="1:11" ht="15">
      <c r="A57" s="55">
        <v>45</v>
      </c>
      <c r="B57" s="61"/>
      <c r="C57" s="64"/>
      <c r="D57" s="64"/>
      <c r="E57" s="58"/>
      <c r="F57" s="58"/>
      <c r="G57" s="58"/>
      <c r="H57" s="58"/>
      <c r="I57" s="59">
        <f t="shared" si="4"/>
        <v>0</v>
      </c>
      <c r="J57" s="60" t="e">
        <f t="shared" si="1"/>
        <v>#DIV/0!</v>
      </c>
      <c r="K57" s="60" t="e">
        <f t="shared" si="2"/>
        <v>#DIV/0!</v>
      </c>
    </row>
    <row r="58" spans="1:11" ht="15">
      <c r="A58" s="55">
        <v>46</v>
      </c>
      <c r="B58" s="61"/>
      <c r="C58" s="64"/>
      <c r="D58" s="64"/>
      <c r="E58" s="58"/>
      <c r="F58" s="58"/>
      <c r="G58" s="58"/>
      <c r="H58" s="58"/>
      <c r="I58" s="59">
        <f t="shared" si="4"/>
        <v>0</v>
      </c>
      <c r="J58" s="60" t="e">
        <f t="shared" si="1"/>
        <v>#DIV/0!</v>
      </c>
      <c r="K58" s="60" t="e">
        <f t="shared" si="2"/>
        <v>#DIV/0!</v>
      </c>
    </row>
    <row r="59" spans="1:11" ht="15">
      <c r="A59" s="55">
        <v>47</v>
      </c>
      <c r="B59" s="61"/>
      <c r="C59" s="64"/>
      <c r="D59" s="64"/>
      <c r="E59" s="58"/>
      <c r="F59" s="58"/>
      <c r="G59" s="58"/>
      <c r="H59" s="58"/>
      <c r="I59" s="59">
        <f t="shared" si="4"/>
        <v>0</v>
      </c>
      <c r="J59" s="60" t="e">
        <f t="shared" si="1"/>
        <v>#DIV/0!</v>
      </c>
      <c r="K59" s="60" t="e">
        <f t="shared" si="2"/>
        <v>#DIV/0!</v>
      </c>
    </row>
    <row r="60" spans="1:11" ht="15">
      <c r="A60" s="55">
        <v>48</v>
      </c>
      <c r="B60" s="61"/>
      <c r="C60" s="64"/>
      <c r="D60" s="64"/>
      <c r="E60" s="58"/>
      <c r="F60" s="58"/>
      <c r="G60" s="58"/>
      <c r="H60" s="58"/>
      <c r="I60" s="59">
        <f t="shared" si="4"/>
        <v>0</v>
      </c>
      <c r="J60" s="60" t="e">
        <f t="shared" si="1"/>
        <v>#DIV/0!</v>
      </c>
      <c r="K60" s="60" t="e">
        <f t="shared" si="2"/>
        <v>#DIV/0!</v>
      </c>
    </row>
    <row r="61" spans="1:11" ht="15">
      <c r="A61" s="55">
        <v>49</v>
      </c>
      <c r="B61" s="64"/>
      <c r="C61" s="64"/>
      <c r="D61" s="64"/>
      <c r="E61" s="58"/>
      <c r="F61" s="58"/>
      <c r="G61" s="58"/>
      <c r="H61" s="58"/>
      <c r="I61" s="59">
        <f t="shared" si="4"/>
        <v>0</v>
      </c>
      <c r="J61" s="60" t="e">
        <f t="shared" si="1"/>
        <v>#DIV/0!</v>
      </c>
      <c r="K61" s="60" t="e">
        <f t="shared" si="2"/>
        <v>#DIV/0!</v>
      </c>
    </row>
    <row r="62" spans="1:11" ht="15">
      <c r="A62" s="55">
        <v>50</v>
      </c>
      <c r="B62" s="64"/>
      <c r="C62" s="64"/>
      <c r="D62" s="64"/>
      <c r="E62" s="58"/>
      <c r="F62" s="58"/>
      <c r="G62" s="58"/>
      <c r="H62" s="58"/>
      <c r="I62" s="59">
        <f t="shared" si="4"/>
        <v>0</v>
      </c>
      <c r="J62" s="60" t="e">
        <f t="shared" si="1"/>
        <v>#DIV/0!</v>
      </c>
      <c r="K62" s="60" t="e">
        <f t="shared" si="2"/>
        <v>#DIV/0!</v>
      </c>
    </row>
    <row r="63" spans="1:11" ht="15">
      <c r="A63" s="55">
        <v>51</v>
      </c>
      <c r="B63" s="64"/>
      <c r="C63" s="64"/>
      <c r="D63" s="64"/>
      <c r="E63" s="58"/>
      <c r="F63" s="58"/>
      <c r="G63" s="58"/>
      <c r="H63" s="58"/>
      <c r="I63" s="59">
        <f t="shared" si="4"/>
        <v>0</v>
      </c>
      <c r="J63" s="60" t="e">
        <f t="shared" si="1"/>
        <v>#DIV/0!</v>
      </c>
      <c r="K63" s="60" t="e">
        <f t="shared" si="2"/>
        <v>#DIV/0!</v>
      </c>
    </row>
    <row r="64" spans="1:11" ht="15">
      <c r="A64" s="55">
        <v>52</v>
      </c>
      <c r="B64" s="64"/>
      <c r="C64" s="64"/>
      <c r="D64" s="64"/>
      <c r="E64" s="58"/>
      <c r="F64" s="58"/>
      <c r="G64" s="58"/>
      <c r="H64" s="58"/>
      <c r="I64" s="59">
        <f t="shared" si="4"/>
        <v>0</v>
      </c>
      <c r="J64" s="60" t="e">
        <f t="shared" si="1"/>
        <v>#DIV/0!</v>
      </c>
      <c r="K64" s="60" t="e">
        <f t="shared" si="2"/>
        <v>#DIV/0!</v>
      </c>
    </row>
    <row r="65" spans="1:11" ht="15">
      <c r="A65" s="55">
        <v>53</v>
      </c>
      <c r="B65" s="64"/>
      <c r="C65" s="64"/>
      <c r="D65" s="64"/>
      <c r="E65" s="58"/>
      <c r="F65" s="58"/>
      <c r="G65" s="58"/>
      <c r="H65" s="58"/>
      <c r="I65" s="59">
        <f t="shared" si="4"/>
        <v>0</v>
      </c>
      <c r="J65" s="60" t="e">
        <f t="shared" si="1"/>
        <v>#DIV/0!</v>
      </c>
      <c r="K65" s="60" t="e">
        <f t="shared" si="2"/>
        <v>#DIV/0!</v>
      </c>
    </row>
    <row r="66" spans="1:11" ht="15">
      <c r="A66" s="55">
        <v>54</v>
      </c>
      <c r="B66" s="64"/>
      <c r="C66" s="64"/>
      <c r="D66" s="64"/>
      <c r="E66" s="58"/>
      <c r="F66" s="58"/>
      <c r="G66" s="58"/>
      <c r="H66" s="58"/>
      <c r="I66" s="59">
        <f t="shared" si="4"/>
        <v>0</v>
      </c>
      <c r="J66" s="60" t="e">
        <f t="shared" si="1"/>
        <v>#DIV/0!</v>
      </c>
      <c r="K66" s="60" t="e">
        <f t="shared" si="2"/>
        <v>#DIV/0!</v>
      </c>
    </row>
    <row r="67" spans="1:11" ht="15">
      <c r="A67" s="55">
        <v>55</v>
      </c>
      <c r="B67" s="64"/>
      <c r="C67" s="64"/>
      <c r="D67" s="64"/>
      <c r="E67" s="58"/>
      <c r="F67" s="58"/>
      <c r="G67" s="58"/>
      <c r="H67" s="58"/>
      <c r="I67" s="59">
        <f t="shared" si="4"/>
        <v>0</v>
      </c>
      <c r="J67" s="60" t="e">
        <f t="shared" si="1"/>
        <v>#DIV/0!</v>
      </c>
      <c r="K67" s="60" t="e">
        <f t="shared" si="2"/>
        <v>#DIV/0!</v>
      </c>
    </row>
    <row r="68" spans="1:11" ht="15">
      <c r="A68" s="55">
        <v>56</v>
      </c>
      <c r="B68" s="64"/>
      <c r="C68" s="64"/>
      <c r="D68" s="64"/>
      <c r="E68" s="58"/>
      <c r="F68" s="58"/>
      <c r="G68" s="58"/>
      <c r="H68" s="58"/>
      <c r="I68" s="59">
        <f t="shared" si="4"/>
        <v>0</v>
      </c>
      <c r="J68" s="60" t="e">
        <f t="shared" si="1"/>
        <v>#DIV/0!</v>
      </c>
      <c r="K68" s="60" t="e">
        <f t="shared" si="2"/>
        <v>#DIV/0!</v>
      </c>
    </row>
    <row r="69" spans="1:11" ht="15">
      <c r="A69" s="55">
        <v>57</v>
      </c>
      <c r="B69" s="64"/>
      <c r="C69" s="64"/>
      <c r="D69" s="64"/>
      <c r="E69" s="58"/>
      <c r="F69" s="58"/>
      <c r="G69" s="58"/>
      <c r="H69" s="58"/>
      <c r="I69" s="59">
        <f t="shared" si="4"/>
        <v>0</v>
      </c>
      <c r="J69" s="60" t="e">
        <f t="shared" si="1"/>
        <v>#DIV/0!</v>
      </c>
      <c r="K69" s="60" t="e">
        <f t="shared" si="2"/>
        <v>#DIV/0!</v>
      </c>
    </row>
    <row r="70" spans="1:11" ht="15">
      <c r="A70" s="55">
        <v>58</v>
      </c>
      <c r="B70" s="64"/>
      <c r="C70" s="64"/>
      <c r="D70" s="64"/>
      <c r="E70" s="58"/>
      <c r="F70" s="58"/>
      <c r="G70" s="58"/>
      <c r="H70" s="58"/>
      <c r="I70" s="59">
        <f t="shared" si="4"/>
        <v>0</v>
      </c>
      <c r="J70" s="60" t="e">
        <f t="shared" si="1"/>
        <v>#DIV/0!</v>
      </c>
      <c r="K70" s="60" t="e">
        <f t="shared" si="2"/>
        <v>#DIV/0!</v>
      </c>
    </row>
    <row r="71" spans="1:11" ht="15">
      <c r="A71" s="55">
        <v>59</v>
      </c>
      <c r="B71" s="64"/>
      <c r="C71" s="64"/>
      <c r="D71" s="64"/>
      <c r="E71" s="58"/>
      <c r="F71" s="58"/>
      <c r="G71" s="58"/>
      <c r="H71" s="58"/>
      <c r="I71" s="59">
        <f t="shared" si="4"/>
        <v>0</v>
      </c>
      <c r="J71" s="60" t="e">
        <f t="shared" si="1"/>
        <v>#DIV/0!</v>
      </c>
      <c r="K71" s="60" t="e">
        <f t="shared" si="2"/>
        <v>#DIV/0!</v>
      </c>
    </row>
    <row r="72" spans="1:11" ht="15">
      <c r="A72" s="55">
        <v>60</v>
      </c>
      <c r="B72" s="64"/>
      <c r="C72" s="64"/>
      <c r="D72" s="64"/>
      <c r="E72" s="58"/>
      <c r="F72" s="58"/>
      <c r="G72" s="58"/>
      <c r="H72" s="58"/>
      <c r="I72" s="59">
        <f t="shared" si="4"/>
        <v>0</v>
      </c>
      <c r="J72" s="60" t="e">
        <f t="shared" si="1"/>
        <v>#DIV/0!</v>
      </c>
      <c r="K72" s="60" t="e">
        <f t="shared" si="2"/>
        <v>#DIV/0!</v>
      </c>
    </row>
    <row r="73" spans="1:11" ht="15">
      <c r="A73" s="55">
        <v>61</v>
      </c>
      <c r="B73" s="64"/>
      <c r="C73" s="64"/>
      <c r="D73" s="64"/>
      <c r="E73" s="58"/>
      <c r="F73" s="58"/>
      <c r="G73" s="58"/>
      <c r="H73" s="58"/>
      <c r="I73" s="59">
        <f t="shared" si="4"/>
        <v>0</v>
      </c>
      <c r="J73" s="60" t="e">
        <f t="shared" si="1"/>
        <v>#DIV/0!</v>
      </c>
      <c r="K73" s="60" t="e">
        <f t="shared" si="2"/>
        <v>#DIV/0!</v>
      </c>
    </row>
    <row r="74" spans="1:11">
      <c r="A74" s="65" t="s">
        <v>38</v>
      </c>
      <c r="B74" s="66">
        <f>SUM(B13:B73)</f>
        <v>16.831771500512264</v>
      </c>
      <c r="C74" s="66">
        <f>SUM(C13:C73)</f>
        <v>16.8</v>
      </c>
      <c r="D74" s="66">
        <f>SUM(D13:D73)</f>
        <v>0</v>
      </c>
      <c r="E74" s="66">
        <f t="shared" ref="E74:I74" si="5">SUM(E13:E73)</f>
        <v>0</v>
      </c>
      <c r="F74" s="66">
        <f t="shared" si="5"/>
        <v>0</v>
      </c>
      <c r="G74" s="66">
        <f t="shared" si="5"/>
        <v>0</v>
      </c>
      <c r="H74" s="66">
        <f t="shared" si="5"/>
        <v>0</v>
      </c>
      <c r="I74" s="66">
        <f t="shared" si="5"/>
        <v>33.631771500512272</v>
      </c>
      <c r="J74" s="47"/>
    </row>
    <row r="75" spans="1:11">
      <c r="B75" s="39">
        <f>AVERAGE(B13:B28)</f>
        <v>0.72984211084212269</v>
      </c>
      <c r="C75" s="39">
        <f>AVERAGE(C13:C28)</f>
        <v>0.73312500000000003</v>
      </c>
    </row>
    <row r="83" spans="1:5" ht="15">
      <c r="A83" s="56">
        <v>125.26</v>
      </c>
      <c r="B83" s="56">
        <v>46.39</v>
      </c>
      <c r="C83" s="27">
        <f>B83/A83*100</f>
        <v>37.034967268082383</v>
      </c>
      <c r="D83" s="56"/>
      <c r="E83" s="56"/>
    </row>
    <row r="84" spans="1:5" ht="15">
      <c r="A84" s="56">
        <v>113.99000000000001</v>
      </c>
      <c r="B84" s="56">
        <v>42.57</v>
      </c>
      <c r="C84" s="27">
        <f t="shared" ref="C84:C114" si="6">B84/A84*100</f>
        <v>37.345381173787175</v>
      </c>
      <c r="D84" s="56"/>
      <c r="E84" s="56"/>
    </row>
    <row r="85" spans="1:5" ht="15">
      <c r="A85" s="56">
        <v>85.42</v>
      </c>
      <c r="B85" s="56">
        <v>36.97</v>
      </c>
      <c r="C85" s="27">
        <f t="shared" si="6"/>
        <v>43.280262233668928</v>
      </c>
      <c r="D85" s="56"/>
      <c r="E85" s="56"/>
    </row>
    <row r="86" spans="1:5" ht="15">
      <c r="A86" s="56">
        <v>102.96</v>
      </c>
      <c r="B86" s="56">
        <v>36.86</v>
      </c>
      <c r="C86" s="27">
        <f t="shared" si="6"/>
        <v>35.800310800310804</v>
      </c>
      <c r="D86" s="56"/>
      <c r="E86" s="56"/>
    </row>
    <row r="87" spans="1:5" ht="15">
      <c r="A87" s="56">
        <v>98.96</v>
      </c>
      <c r="B87" s="56">
        <v>20.14</v>
      </c>
      <c r="C87" s="27">
        <f t="shared" si="6"/>
        <v>20.351657235246567</v>
      </c>
      <c r="D87" s="56"/>
      <c r="E87" s="56"/>
    </row>
    <row r="88" spans="1:5" ht="15">
      <c r="A88" s="56">
        <v>131.46</v>
      </c>
      <c r="B88" s="56">
        <v>53.62</v>
      </c>
      <c r="C88" s="27">
        <f t="shared" si="6"/>
        <v>40.788072417465379</v>
      </c>
      <c r="D88" s="56"/>
      <c r="E88" s="56"/>
    </row>
    <row r="89" spans="1:5" ht="15">
      <c r="A89" s="56">
        <v>107.49000000000001</v>
      </c>
      <c r="B89" s="56">
        <v>42.65</v>
      </c>
      <c r="C89" s="27">
        <f t="shared" si="6"/>
        <v>39.678109591589909</v>
      </c>
      <c r="D89" s="56"/>
      <c r="E89" s="56"/>
    </row>
    <row r="90" spans="1:5" ht="15">
      <c r="A90" s="56">
        <v>94.33</v>
      </c>
      <c r="B90" s="56">
        <v>39.58</v>
      </c>
      <c r="C90" s="27">
        <f t="shared" si="6"/>
        <v>41.959079826142265</v>
      </c>
      <c r="D90" s="56"/>
      <c r="E90" s="56"/>
    </row>
    <row r="91" spans="1:5" ht="15">
      <c r="A91" s="56">
        <v>78.680000000000007</v>
      </c>
      <c r="B91" s="56">
        <v>30.66</v>
      </c>
      <c r="C91" s="27">
        <f t="shared" si="6"/>
        <v>38.967971530249109</v>
      </c>
      <c r="D91" s="56"/>
      <c r="E91" s="56"/>
    </row>
    <row r="92" spans="1:5" ht="15">
      <c r="A92" s="56">
        <v>103.72</v>
      </c>
      <c r="B92" s="56">
        <v>37.32</v>
      </c>
      <c r="C92" s="27">
        <f t="shared" si="6"/>
        <v>35.98148862321635</v>
      </c>
      <c r="D92" s="56"/>
      <c r="E92" s="56"/>
    </row>
    <row r="93" spans="1:5" ht="15">
      <c r="A93" s="56">
        <v>117.17999999999999</v>
      </c>
      <c r="B93" s="56">
        <v>46.66</v>
      </c>
      <c r="C93" s="27">
        <f t="shared" si="6"/>
        <v>39.81908175456563</v>
      </c>
      <c r="D93" s="56"/>
      <c r="E93" s="56"/>
    </row>
    <row r="94" spans="1:5" ht="15">
      <c r="A94" s="56">
        <v>105</v>
      </c>
      <c r="B94" s="56">
        <v>35.14</v>
      </c>
      <c r="C94" s="27">
        <f t="shared" si="6"/>
        <v>33.466666666666669</v>
      </c>
      <c r="D94" s="56"/>
      <c r="E94" s="56"/>
    </row>
    <row r="95" spans="1:5" ht="15">
      <c r="A95" s="56">
        <v>117.1</v>
      </c>
      <c r="B95" s="56">
        <v>43.66</v>
      </c>
      <c r="C95" s="27">
        <f t="shared" si="6"/>
        <v>37.284372331340734</v>
      </c>
      <c r="D95" s="56"/>
      <c r="E95" s="56"/>
    </row>
    <row r="96" spans="1:5" ht="15">
      <c r="A96" s="56">
        <v>86.84</v>
      </c>
      <c r="B96" s="56">
        <v>30.18</v>
      </c>
      <c r="C96" s="27">
        <f t="shared" si="6"/>
        <v>34.753569783509903</v>
      </c>
      <c r="D96" s="56"/>
      <c r="E96" s="56"/>
    </row>
    <row r="97" spans="1:5" ht="15">
      <c r="A97" s="56">
        <v>97.49</v>
      </c>
      <c r="B97" s="56">
        <v>39.83</v>
      </c>
      <c r="C97" s="27">
        <f t="shared" si="6"/>
        <v>40.855472356139096</v>
      </c>
      <c r="D97" s="56"/>
      <c r="E97" s="56"/>
    </row>
    <row r="98" spans="1:5" ht="15">
      <c r="A98" s="56">
        <v>126.19</v>
      </c>
      <c r="B98" s="56">
        <v>44.46</v>
      </c>
      <c r="C98" s="27">
        <f t="shared" si="6"/>
        <v>35.232585783342579</v>
      </c>
      <c r="D98" s="56"/>
      <c r="E98" s="56"/>
    </row>
    <row r="99" spans="1:5" ht="15">
      <c r="A99" s="56">
        <v>103.38</v>
      </c>
      <c r="B99" s="56">
        <v>40.869999999999997</v>
      </c>
      <c r="C99" s="27">
        <f t="shared" si="6"/>
        <v>39.533758947572061</v>
      </c>
      <c r="D99" s="56"/>
      <c r="E99" s="56"/>
    </row>
    <row r="100" spans="1:5" ht="15">
      <c r="A100" s="56">
        <v>89.34</v>
      </c>
      <c r="B100" s="56">
        <v>34.5</v>
      </c>
      <c r="C100" s="27">
        <f t="shared" si="6"/>
        <v>38.616521155137676</v>
      </c>
      <c r="D100" s="56"/>
      <c r="E100" s="56"/>
    </row>
    <row r="101" spans="1:5" ht="15">
      <c r="A101" s="56">
        <v>104.86</v>
      </c>
      <c r="B101" s="56">
        <v>41.12</v>
      </c>
      <c r="C101" s="27">
        <f t="shared" si="6"/>
        <v>39.214190349036812</v>
      </c>
      <c r="D101" s="56"/>
      <c r="E101" s="56"/>
    </row>
    <row r="102" spans="1:5" ht="15">
      <c r="A102" s="56">
        <v>84.82</v>
      </c>
      <c r="B102" s="56">
        <v>33.299999999999997</v>
      </c>
      <c r="C102" s="27">
        <f t="shared" si="6"/>
        <v>39.259608582881391</v>
      </c>
      <c r="D102" s="56"/>
      <c r="E102" s="56"/>
    </row>
    <row r="103" spans="1:5" ht="15">
      <c r="A103" s="56">
        <v>101.80999999999999</v>
      </c>
      <c r="B103" s="56">
        <v>29.99</v>
      </c>
      <c r="C103" s="27">
        <f t="shared" si="6"/>
        <v>29.456831352519401</v>
      </c>
      <c r="D103" s="56"/>
      <c r="E103" s="56"/>
    </row>
    <row r="104" spans="1:5" ht="15">
      <c r="A104" s="56">
        <v>122.74</v>
      </c>
      <c r="B104" s="56">
        <v>44.15</v>
      </c>
      <c r="C104" s="27">
        <f t="shared" si="6"/>
        <v>35.970343816196838</v>
      </c>
      <c r="D104" s="56"/>
      <c r="E104" s="56"/>
    </row>
    <row r="105" spans="1:5" ht="15">
      <c r="A105" s="56">
        <v>92.31</v>
      </c>
      <c r="B105" s="56">
        <v>42.23</v>
      </c>
      <c r="C105" s="27">
        <f t="shared" si="6"/>
        <v>45.748022966092513</v>
      </c>
      <c r="D105" s="56"/>
      <c r="E105" s="56"/>
    </row>
    <row r="106" spans="1:5" ht="15">
      <c r="A106" s="56">
        <v>83.88</v>
      </c>
      <c r="B106" s="56">
        <v>38.22</v>
      </c>
      <c r="C106" s="27">
        <f t="shared" si="6"/>
        <v>45.565092989985693</v>
      </c>
      <c r="D106" s="56"/>
      <c r="E106" s="56"/>
    </row>
    <row r="107" spans="1:5" ht="15">
      <c r="A107" s="56">
        <v>87.22</v>
      </c>
      <c r="B107" s="56">
        <v>39.15</v>
      </c>
      <c r="C107" s="27">
        <f t="shared" si="6"/>
        <v>44.886493923412061</v>
      </c>
      <c r="D107" s="56"/>
      <c r="E107" s="56"/>
    </row>
    <row r="108" spans="1:5" ht="15">
      <c r="A108" s="56">
        <v>118.73</v>
      </c>
      <c r="B108" s="56">
        <v>41.2</v>
      </c>
      <c r="C108" s="27">
        <f t="shared" si="6"/>
        <v>34.700581150509564</v>
      </c>
      <c r="D108" s="56"/>
      <c r="E108" s="56"/>
    </row>
    <row r="109" spans="1:5" ht="15">
      <c r="A109" s="56">
        <v>96.72</v>
      </c>
      <c r="B109" s="56">
        <v>46.34</v>
      </c>
      <c r="C109" s="27">
        <f t="shared" si="6"/>
        <v>47.911497105045498</v>
      </c>
      <c r="D109" s="56"/>
      <c r="E109" s="56"/>
    </row>
    <row r="110" spans="1:5" ht="15">
      <c r="A110" s="56">
        <v>98.69</v>
      </c>
      <c r="B110" s="56">
        <v>34.950000000000003</v>
      </c>
      <c r="C110" s="27">
        <f t="shared" si="6"/>
        <v>35.413922383220189</v>
      </c>
      <c r="D110" s="56"/>
      <c r="E110" s="56"/>
    </row>
    <row r="111" spans="1:5" ht="15">
      <c r="A111" s="56">
        <v>103.47</v>
      </c>
      <c r="B111" s="56">
        <v>37.200000000000003</v>
      </c>
      <c r="C111" s="27">
        <f t="shared" si="6"/>
        <v>35.952449985503051</v>
      </c>
      <c r="D111" s="56"/>
      <c r="E111" s="56"/>
    </row>
    <row r="112" spans="1:5" ht="15">
      <c r="A112" s="56">
        <v>70.03</v>
      </c>
      <c r="B112" s="56">
        <v>28.57</v>
      </c>
      <c r="C112" s="27">
        <f t="shared" si="6"/>
        <v>40.796801370841067</v>
      </c>
      <c r="D112" s="56"/>
      <c r="E112" s="56"/>
    </row>
    <row r="113" spans="1:5" ht="15">
      <c r="A113" s="56">
        <v>84.85</v>
      </c>
      <c r="B113" s="56">
        <v>34.89</v>
      </c>
      <c r="C113" s="27">
        <f t="shared" si="6"/>
        <v>41.119622863877439</v>
      </c>
      <c r="D113" s="56"/>
      <c r="E113" s="56"/>
    </row>
    <row r="114" spans="1:5" ht="15">
      <c r="A114" s="56">
        <v>144.16999999999999</v>
      </c>
      <c r="B114" s="56">
        <v>47.96</v>
      </c>
      <c r="C114" s="27">
        <f t="shared" si="6"/>
        <v>33.2662828605119</v>
      </c>
      <c r="D114" s="56"/>
      <c r="E114" s="56"/>
    </row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zoomScale="80" zoomScaleNormal="80" workbookViewId="0">
      <selection activeCell="V8" sqref="V8"/>
    </sheetView>
  </sheetViews>
  <sheetFormatPr defaultRowHeight="15"/>
  <cols>
    <col min="1" max="1" width="5.7109375" bestFit="1" customWidth="1"/>
    <col min="2" max="8" width="13.5703125" customWidth="1"/>
  </cols>
  <sheetData>
    <row r="1" spans="1:8" ht="55.5" customHeight="1">
      <c r="A1" s="72" t="s">
        <v>100</v>
      </c>
      <c r="B1" s="72" t="s">
        <v>4</v>
      </c>
      <c r="C1" s="72" t="s">
        <v>105</v>
      </c>
      <c r="D1" s="72" t="s">
        <v>101</v>
      </c>
      <c r="E1" s="72" t="s">
        <v>108</v>
      </c>
      <c r="F1" s="72" t="s">
        <v>109</v>
      </c>
      <c r="G1" s="72" t="s">
        <v>102</v>
      </c>
      <c r="H1" s="72" t="s">
        <v>101</v>
      </c>
    </row>
    <row r="2" spans="1:8">
      <c r="A2" s="21">
        <v>1</v>
      </c>
      <c r="B2" s="21" t="s">
        <v>5</v>
      </c>
      <c r="C2" s="73">
        <v>3.6734999999999998</v>
      </c>
      <c r="D2" s="73">
        <v>0.33350000000000124</v>
      </c>
      <c r="E2" s="73">
        <v>1.5556521739130436</v>
      </c>
      <c r="F2" s="73">
        <v>1.028974358974359</v>
      </c>
      <c r="G2" s="73">
        <v>1.0907881498043599</v>
      </c>
      <c r="H2" s="73">
        <v>3.0788149804365179E-2</v>
      </c>
    </row>
    <row r="3" spans="1:8">
      <c r="A3" s="21">
        <v>2</v>
      </c>
      <c r="B3" s="21" t="s">
        <v>6</v>
      </c>
      <c r="C3" s="73">
        <v>3.6689999999999996</v>
      </c>
      <c r="D3" s="73">
        <v>0.33000000000000029</v>
      </c>
      <c r="E3" s="73">
        <v>1.5826086956521739</v>
      </c>
      <c r="F3" s="73">
        <v>0.53256410256410258</v>
      </c>
      <c r="G3" s="73">
        <v>0.5503021978021978</v>
      </c>
      <c r="H3" s="73">
        <v>2.030219780219885E-2</v>
      </c>
    </row>
    <row r="4" spans="1:8">
      <c r="A4" s="21">
        <v>3</v>
      </c>
      <c r="B4" s="70" t="s">
        <v>7</v>
      </c>
      <c r="C4" s="73">
        <v>3.9020000000000001</v>
      </c>
      <c r="D4" s="73">
        <v>0.28199999999999864</v>
      </c>
      <c r="E4" s="73">
        <v>2.7995652173913044</v>
      </c>
      <c r="F4" s="73">
        <v>0.87897435897435905</v>
      </c>
      <c r="G4" s="73">
        <v>0.55619040223637217</v>
      </c>
      <c r="H4" s="73">
        <v>2.380959776362666E-2</v>
      </c>
    </row>
    <row r="5" spans="1:8">
      <c r="A5" s="21">
        <v>4</v>
      </c>
      <c r="B5" s="70" t="s">
        <v>8</v>
      </c>
      <c r="C5" s="73">
        <v>3.3724999999999996</v>
      </c>
      <c r="D5" s="73">
        <v>0.6024999999999997</v>
      </c>
      <c r="E5" s="73">
        <v>2.8782608695652177</v>
      </c>
      <c r="F5" s="73">
        <v>0.66461538461538461</v>
      </c>
      <c r="G5" s="73">
        <v>0.41577039274924471</v>
      </c>
      <c r="H5" s="73">
        <v>2.4229607250755222E-2</v>
      </c>
    </row>
    <row r="6" spans="1:8">
      <c r="A6" s="21">
        <v>5</v>
      </c>
      <c r="B6" s="70" t="s">
        <v>9</v>
      </c>
      <c r="C6" s="73">
        <v>2.6469999999999998</v>
      </c>
      <c r="D6" s="73">
        <v>0.98099999999999976</v>
      </c>
      <c r="E6" s="73">
        <v>3.6639130434782605</v>
      </c>
      <c r="F6" s="73">
        <v>1.3279487179487179</v>
      </c>
      <c r="G6" s="73">
        <v>0.63228610418891662</v>
      </c>
      <c r="H6" s="73">
        <v>1.7713895811083399E-2</v>
      </c>
    </row>
    <row r="7" spans="1:8">
      <c r="A7" s="21">
        <v>6</v>
      </c>
      <c r="B7" s="70" t="s">
        <v>10</v>
      </c>
      <c r="C7" s="73">
        <v>4.266</v>
      </c>
      <c r="D7" s="73">
        <v>0.37600000000000139</v>
      </c>
      <c r="E7" s="73">
        <v>2.223913043478261</v>
      </c>
      <c r="F7" s="73">
        <v>0.96512820512820519</v>
      </c>
      <c r="G7" s="73">
        <v>0.72293743890518081</v>
      </c>
      <c r="H7" s="73">
        <v>1.2937438905180896E-2</v>
      </c>
    </row>
    <row r="8" spans="1:8">
      <c r="A8" s="21">
        <v>7</v>
      </c>
      <c r="B8" s="70" t="s">
        <v>11</v>
      </c>
      <c r="C8" s="73">
        <v>4.4645000000000001</v>
      </c>
      <c r="D8" s="73">
        <v>9.9500000000005848E-2</v>
      </c>
      <c r="E8" s="73">
        <v>3.2643478260869565</v>
      </c>
      <c r="F8" s="73">
        <v>0.70820512820512826</v>
      </c>
      <c r="G8" s="73">
        <v>0.38893713372402772</v>
      </c>
      <c r="H8" s="73">
        <v>2.1062866275971107E-2</v>
      </c>
    </row>
    <row r="9" spans="1:8">
      <c r="A9" s="21">
        <v>8</v>
      </c>
      <c r="B9" s="70" t="s">
        <v>12</v>
      </c>
      <c r="C9" s="73">
        <v>4.3254999999999999</v>
      </c>
      <c r="D9" s="73">
        <v>0.15849999999999687</v>
      </c>
      <c r="E9" s="73">
        <v>2.3726086956521741</v>
      </c>
      <c r="F9" s="73">
        <v>1.4702564102564104</v>
      </c>
      <c r="G9" s="73">
        <v>1.0153802455561665</v>
      </c>
      <c r="H9" s="73">
        <v>3.5380245556164237E-2</v>
      </c>
    </row>
    <row r="10" spans="1:8">
      <c r="A10" s="21">
        <v>9</v>
      </c>
      <c r="B10" s="70" t="s">
        <v>13</v>
      </c>
      <c r="C10" s="73">
        <v>3.72</v>
      </c>
      <c r="D10" s="73">
        <v>0.28399999999999892</v>
      </c>
      <c r="E10" s="73">
        <v>2.4891304347826089</v>
      </c>
      <c r="F10" s="73">
        <v>0.83487179487179497</v>
      </c>
      <c r="G10" s="73">
        <v>0.55436681222707429</v>
      </c>
      <c r="H10" s="73">
        <v>1.4366812227074253E-2</v>
      </c>
    </row>
    <row r="11" spans="1:8">
      <c r="A11" s="21">
        <v>10</v>
      </c>
      <c r="B11" s="70" t="s">
        <v>14</v>
      </c>
      <c r="C11" s="73">
        <v>4.4344999999999999</v>
      </c>
      <c r="D11" s="73">
        <v>0.22050000000000586</v>
      </c>
      <c r="E11" s="73">
        <v>1.451304347826087</v>
      </c>
      <c r="F11" s="73">
        <v>0.63076923076923086</v>
      </c>
      <c r="G11" s="73">
        <v>0.71348412222887947</v>
      </c>
      <c r="H11" s="73">
        <v>2.3484122228880334E-2</v>
      </c>
    </row>
    <row r="12" spans="1:8">
      <c r="A12" s="21">
        <v>11</v>
      </c>
      <c r="B12" s="70" t="s">
        <v>15</v>
      </c>
      <c r="C12" s="73">
        <v>4.4245000000000001</v>
      </c>
      <c r="D12" s="73">
        <v>0.25650000000000234</v>
      </c>
      <c r="E12" s="73">
        <v>2.4578260869565218</v>
      </c>
      <c r="F12" s="73">
        <v>1.5476923076923077</v>
      </c>
      <c r="G12" s="73">
        <v>1.0388758181496551</v>
      </c>
      <c r="H12" s="73">
        <v>2.8875818149650394E-2</v>
      </c>
    </row>
    <row r="13" spans="1:8">
      <c r="A13" s="21">
        <v>12</v>
      </c>
      <c r="B13" s="70" t="s">
        <v>16</v>
      </c>
      <c r="C13" s="73">
        <v>4.5305</v>
      </c>
      <c r="D13" s="73">
        <v>0.14950000000000785</v>
      </c>
      <c r="E13" s="73">
        <v>3.2765217391304349</v>
      </c>
      <c r="F13" s="73">
        <v>1.7376923076923076</v>
      </c>
      <c r="G13" s="73">
        <v>0.93964171974522293</v>
      </c>
      <c r="H13" s="73">
        <v>4.0358280254775634E-2</v>
      </c>
    </row>
    <row r="14" spans="1:8">
      <c r="A14" s="21">
        <v>13</v>
      </c>
      <c r="B14" s="70" t="s">
        <v>17</v>
      </c>
      <c r="C14" s="73">
        <v>3.8730000000000002</v>
      </c>
      <c r="D14" s="73">
        <v>0.29799999999999938</v>
      </c>
      <c r="E14" s="73">
        <v>2.7669565217391305</v>
      </c>
      <c r="F14" s="73">
        <v>1.6958974358974359</v>
      </c>
      <c r="G14" s="73">
        <v>1.0496417347580138</v>
      </c>
      <c r="H14" s="73">
        <v>1.0358265241986242E-2</v>
      </c>
    </row>
    <row r="15" spans="1:8">
      <c r="A15" s="21">
        <v>14</v>
      </c>
      <c r="B15" s="70" t="s">
        <v>18</v>
      </c>
      <c r="C15" s="73">
        <v>3.694</v>
      </c>
      <c r="D15" s="73">
        <v>0.91099999999999937</v>
      </c>
      <c r="E15" s="73">
        <v>4.1730434782608699</v>
      </c>
      <c r="F15" s="73">
        <v>1.3120512820512822</v>
      </c>
      <c r="G15" s="73">
        <v>0.56156595123984165</v>
      </c>
      <c r="H15" s="73">
        <v>2.8434048760156729E-2</v>
      </c>
    </row>
    <row r="16" spans="1:8">
      <c r="A16" s="21">
        <v>15</v>
      </c>
      <c r="B16" s="70" t="s">
        <v>19</v>
      </c>
      <c r="C16" s="73">
        <v>3.9764999999999997</v>
      </c>
      <c r="D16" s="73">
        <v>0.24949999999999992</v>
      </c>
      <c r="E16" s="73">
        <v>2.73</v>
      </c>
      <c r="F16" s="73">
        <v>1.28</v>
      </c>
      <c r="G16" s="73">
        <v>0.80251552795031067</v>
      </c>
      <c r="H16" s="73">
        <v>7.484472049689439E-3</v>
      </c>
    </row>
    <row r="17" spans="1:8">
      <c r="A17" s="21">
        <v>16</v>
      </c>
      <c r="B17" s="70" t="s">
        <v>20</v>
      </c>
      <c r="C17" s="73">
        <v>3.6595</v>
      </c>
      <c r="D17" s="73">
        <v>0.44449999999999962</v>
      </c>
      <c r="E17" s="73">
        <v>3.6330434782608698</v>
      </c>
      <c r="F17" s="73">
        <v>1.3971794871794871</v>
      </c>
      <c r="G17" s="73">
        <v>0.67105313547151746</v>
      </c>
      <c r="H17" s="73">
        <v>1.8946864528482456E-2</v>
      </c>
    </row>
    <row r="18" spans="1:8">
      <c r="A18" s="21">
        <v>17</v>
      </c>
      <c r="B18" s="70" t="s">
        <v>21</v>
      </c>
      <c r="C18" s="73">
        <v>3.4565000000000001</v>
      </c>
      <c r="D18" s="73">
        <v>0.26949999999999918</v>
      </c>
      <c r="E18" s="73">
        <v>3.5056521739130431</v>
      </c>
      <c r="F18" s="73">
        <v>1.0143589743589745</v>
      </c>
      <c r="G18" s="73">
        <v>0.47031811980652366</v>
      </c>
      <c r="H18" s="73">
        <v>2.0318119806522969E-2</v>
      </c>
    </row>
    <row r="19" spans="1:8">
      <c r="A19" s="21">
        <v>18</v>
      </c>
      <c r="B19" s="70" t="s">
        <v>22</v>
      </c>
      <c r="C19" s="73">
        <v>3.2210000000000001</v>
      </c>
      <c r="D19" s="73">
        <v>0.72999999999999976</v>
      </c>
      <c r="E19" s="73">
        <v>2.3260869565217392</v>
      </c>
      <c r="F19" s="73">
        <v>0.97769230769230775</v>
      </c>
      <c r="G19" s="73">
        <v>0.69635514018691591</v>
      </c>
      <c r="H19" s="73">
        <v>1.6355140186915862E-2</v>
      </c>
    </row>
    <row r="20" spans="1:8">
      <c r="A20" s="21">
        <v>19</v>
      </c>
      <c r="B20" s="70" t="s">
        <v>23</v>
      </c>
      <c r="C20" s="73">
        <v>4.7904999999999998</v>
      </c>
      <c r="D20" s="73">
        <v>9.4499999999993672E-2</v>
      </c>
      <c r="E20" s="73">
        <v>2.3756521739130436</v>
      </c>
      <c r="F20" s="73">
        <v>1.4205128205128206</v>
      </c>
      <c r="G20" s="73">
        <v>0.99695461200585644</v>
      </c>
      <c r="H20" s="73">
        <v>1.6954612005856462E-2</v>
      </c>
    </row>
    <row r="21" spans="1:8">
      <c r="A21" s="21">
        <v>20</v>
      </c>
      <c r="B21" s="70" t="s">
        <v>24</v>
      </c>
      <c r="C21" s="73">
        <v>4.7594999999999992</v>
      </c>
      <c r="D21" s="73">
        <v>0.48950000000000188</v>
      </c>
      <c r="E21" s="73">
        <v>2.3534782608695655</v>
      </c>
      <c r="F21" s="73">
        <v>0.6610256410256411</v>
      </c>
      <c r="G21" s="73">
        <v>0.49313042675041563</v>
      </c>
      <c r="H21" s="73">
        <v>1.6869573249585698E-2</v>
      </c>
    </row>
    <row r="22" spans="1:8">
      <c r="A22" s="21">
        <v>21</v>
      </c>
      <c r="B22" s="70" t="s">
        <v>25</v>
      </c>
      <c r="C22" s="73">
        <v>4.4864999999999995</v>
      </c>
      <c r="D22" s="73">
        <v>0.89550000000000096</v>
      </c>
      <c r="E22" s="73">
        <v>2.2621739130434784</v>
      </c>
      <c r="F22" s="73">
        <v>0.982051282051282</v>
      </c>
      <c r="G22" s="73">
        <v>0.75305689025562172</v>
      </c>
      <c r="H22" s="73">
        <v>1.6943109744378293E-2</v>
      </c>
    </row>
    <row r="23" spans="1:8">
      <c r="A23" s="21">
        <v>22</v>
      </c>
      <c r="B23" s="70" t="s">
        <v>26</v>
      </c>
      <c r="C23" s="73">
        <v>4.1764999999999999</v>
      </c>
      <c r="D23" s="73">
        <v>0.19749999999999973</v>
      </c>
      <c r="E23" s="73">
        <v>0.84956521739130431</v>
      </c>
      <c r="F23" s="73">
        <v>0.86410256410256414</v>
      </c>
      <c r="G23" s="73">
        <v>1.702333674513818</v>
      </c>
      <c r="H23" s="73">
        <v>2.2333674513817958E-2</v>
      </c>
    </row>
    <row r="24" spans="1:8">
      <c r="A24" s="71" t="s">
        <v>29</v>
      </c>
      <c r="B24" s="71"/>
      <c r="C24" s="73">
        <v>3.9783181818181816</v>
      </c>
      <c r="D24" s="73"/>
      <c r="E24" s="73">
        <v>2.590513833992095</v>
      </c>
      <c r="F24" s="73">
        <v>1.0878438228438225</v>
      </c>
      <c r="G24" s="73">
        <v>0.76435844319346069</v>
      </c>
      <c r="H24" s="73"/>
    </row>
    <row r="25" spans="1:8">
      <c r="A25" s="71" t="s">
        <v>106</v>
      </c>
      <c r="B25" s="71"/>
      <c r="C25" s="73">
        <v>0.57604443446335252</v>
      </c>
      <c r="D25" s="73"/>
      <c r="E25" s="73">
        <v>0.8043937610560421</v>
      </c>
      <c r="F25" s="73">
        <v>0.36045862395068334</v>
      </c>
      <c r="G25" s="73">
        <v>3.2759844286613465E-2</v>
      </c>
      <c r="H25" s="73"/>
    </row>
    <row r="26" spans="1:8">
      <c r="A26" s="71" t="s">
        <v>46</v>
      </c>
      <c r="B26" s="71"/>
      <c r="C26" s="73">
        <v>14.479596858190138</v>
      </c>
      <c r="D26" s="73"/>
      <c r="E26" s="73">
        <v>11.05</v>
      </c>
      <c r="F26" s="73">
        <v>33.135144621070573</v>
      </c>
      <c r="G26" s="73">
        <v>14.285926920587601</v>
      </c>
      <c r="H26" s="73"/>
    </row>
    <row r="27" spans="1:8">
      <c r="A27" s="71" t="s">
        <v>107</v>
      </c>
      <c r="B27" s="71"/>
      <c r="C27" s="73">
        <v>1.2</v>
      </c>
      <c r="D27" s="73"/>
      <c r="E27" s="73">
        <v>0.82</v>
      </c>
      <c r="F27" s="73">
        <v>0.1</v>
      </c>
      <c r="G27" s="73">
        <v>7.0000000000000007E-2</v>
      </c>
      <c r="H27" s="73"/>
    </row>
  </sheetData>
  <mergeCells count="4">
    <mergeCell ref="A24:B24"/>
    <mergeCell ref="A25:B25"/>
    <mergeCell ref="A27:B27"/>
    <mergeCell ref="A26:B26"/>
  </mergeCells>
  <conditionalFormatting sqref="C2:C23">
    <cfRule type="top10" dxfId="0" priority="4" percent="1" rank="20"/>
    <cfRule type="top10" dxfId="1" priority="1" rank="10"/>
  </conditionalFormatting>
  <conditionalFormatting sqref="G2:G23">
    <cfRule type="top10" dxfId="6" priority="3" percent="1" rank="20"/>
    <cfRule type="top10" dxfId="5" priority="2" rank="1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Compiled</vt:lpstr>
      <vt:lpstr>Sheet4</vt:lpstr>
      <vt:lpstr>selected entries</vt:lpstr>
      <vt:lpstr>Sheet2</vt:lpstr>
      <vt:lpstr>Yield</vt:lpstr>
      <vt:lpstr>KNA RATIO</vt:lpstr>
      <vt:lpstr>Final</vt:lpstr>
    </vt:vector>
  </TitlesOfParts>
  <Company>CSSRI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dcterms:created xsi:type="dcterms:W3CDTF">2001-12-31T19:33:02Z</dcterms:created>
  <dcterms:modified xsi:type="dcterms:W3CDTF">2017-01-20T06:31:22Z</dcterms:modified>
</cp:coreProperties>
</file>