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5D64A04A-B88B-490B-ADAF-18489157CA24}" xr6:coauthVersionLast="47" xr6:coauthVersionMax="47" xr10:uidLastSave="{00000000-0000-0000-0000-000000000000}"/>
  <bookViews>
    <workbookView xWindow="-98" yWindow="-98" windowWidth="21795" windowHeight="12975" firstSheet="5" activeTab="13" xr2:uid="{00000000-000D-0000-FFFF-FFFF00000000}"/>
  </bookViews>
  <sheets>
    <sheet name="Sheet1" sheetId="1" r:id="rId1"/>
    <sheet name="Final" sheetId="7" r:id="rId2"/>
    <sheet name="Sheet2" sheetId="5" r:id="rId3"/>
    <sheet name="Sheet4" sheetId="6" r:id="rId4"/>
    <sheet name="Sheet7" sheetId="9" r:id="rId5"/>
    <sheet name="Sheet6" sheetId="11" r:id="rId6"/>
    <sheet name="Sheet8" sheetId="12" r:id="rId7"/>
    <sheet name="Coorelation_rice" sheetId="13" r:id="rId8"/>
    <sheet name="Coorealtion_wheat" sheetId="14" r:id="rId9"/>
    <sheet name="Sheet9" sheetId="15" r:id="rId10"/>
    <sheet name="NS" sheetId="16" r:id="rId11"/>
    <sheet name="SS" sheetId="17" r:id="rId12"/>
    <sheet name="MS" sheetId="18" r:id="rId13"/>
    <sheet name="Sheet10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12" l="1"/>
  <c r="G93" i="12"/>
  <c r="F93" i="12"/>
  <c r="E93" i="12"/>
  <c r="D93" i="12"/>
  <c r="C93" i="12"/>
  <c r="H85" i="12"/>
  <c r="G85" i="12"/>
  <c r="F85" i="12"/>
  <c r="E85" i="12"/>
  <c r="D85" i="12"/>
  <c r="C85" i="12"/>
  <c r="H75" i="12"/>
  <c r="G75" i="12"/>
  <c r="F75" i="12"/>
  <c r="E75" i="12"/>
  <c r="D75" i="12"/>
  <c r="C75" i="12"/>
  <c r="H67" i="12"/>
  <c r="G67" i="12"/>
  <c r="F67" i="12"/>
  <c r="E67" i="12"/>
  <c r="D67" i="12"/>
  <c r="C67" i="12"/>
  <c r="H57" i="12"/>
  <c r="G57" i="12"/>
  <c r="F57" i="12"/>
  <c r="E57" i="12"/>
  <c r="D57" i="12"/>
  <c r="C57" i="12"/>
  <c r="H49" i="12"/>
  <c r="G49" i="12"/>
  <c r="F49" i="12"/>
  <c r="E49" i="12"/>
  <c r="D49" i="12"/>
  <c r="C49" i="12"/>
  <c r="H41" i="12"/>
  <c r="G41" i="12"/>
  <c r="F41" i="12"/>
  <c r="E41" i="12"/>
  <c r="D41" i="12"/>
  <c r="C41" i="12"/>
  <c r="H33" i="12"/>
  <c r="G33" i="12"/>
  <c r="F33" i="12"/>
  <c r="E33" i="12"/>
  <c r="D33" i="12"/>
  <c r="C33" i="12"/>
  <c r="H25" i="12"/>
  <c r="G25" i="12"/>
  <c r="F25" i="12"/>
  <c r="E25" i="12"/>
  <c r="D25" i="12"/>
  <c r="C25" i="12"/>
  <c r="H15" i="12"/>
  <c r="G15" i="12"/>
  <c r="F15" i="12"/>
  <c r="E15" i="12"/>
  <c r="D15" i="12"/>
  <c r="C15" i="12"/>
  <c r="DZ42" i="19"/>
  <c r="DZ41" i="19"/>
  <c r="DZ40" i="19"/>
  <c r="DZ39" i="19"/>
  <c r="DZ38" i="19"/>
  <c r="DZ37" i="19"/>
  <c r="DZ36" i="19"/>
  <c r="DZ35" i="19"/>
  <c r="DZ34" i="19"/>
  <c r="DZ31" i="19"/>
  <c r="DZ30" i="19"/>
  <c r="DZ29" i="19"/>
  <c r="DZ28" i="19"/>
  <c r="DZ27" i="19"/>
  <c r="DZ26" i="19"/>
  <c r="DZ25" i="19"/>
  <c r="DZ24" i="19"/>
  <c r="DZ23" i="19"/>
  <c r="DZ22" i="19"/>
  <c r="DZ21" i="19"/>
  <c r="DZ20" i="19"/>
  <c r="DZ19" i="19"/>
  <c r="DZ18" i="19"/>
  <c r="DZ17" i="19"/>
  <c r="DZ14" i="19"/>
  <c r="DZ13" i="19"/>
  <c r="DZ12" i="19"/>
  <c r="DZ11" i="19"/>
  <c r="DZ10" i="19"/>
  <c r="DZ9" i="19"/>
  <c r="DZ8" i="19"/>
  <c r="DZ7" i="19"/>
  <c r="DZ6" i="19"/>
  <c r="DZ5" i="19"/>
  <c r="DZ4" i="19"/>
  <c r="DZ3" i="19"/>
  <c r="DZ2" i="19"/>
  <c r="DV42" i="19"/>
  <c r="DV41" i="19"/>
  <c r="DV40" i="19"/>
  <c r="DV39" i="19"/>
  <c r="DV38" i="19"/>
  <c r="DV37" i="19"/>
  <c r="DV36" i="19"/>
  <c r="DV35" i="19"/>
  <c r="DV34" i="19"/>
  <c r="DV31" i="19"/>
  <c r="DV30" i="19"/>
  <c r="DV29" i="19"/>
  <c r="DV28" i="19"/>
  <c r="DV27" i="19"/>
  <c r="DV26" i="19"/>
  <c r="DV25" i="19"/>
  <c r="DV24" i="19"/>
  <c r="DV23" i="19"/>
  <c r="DV22" i="19"/>
  <c r="DV21" i="19"/>
  <c r="DV20" i="19"/>
  <c r="DV19" i="19"/>
  <c r="DV18" i="19"/>
  <c r="DV17" i="19"/>
  <c r="DV14" i="19"/>
  <c r="DV13" i="19"/>
  <c r="DV12" i="19"/>
  <c r="DV11" i="19"/>
  <c r="DV10" i="19"/>
  <c r="DV9" i="19"/>
  <c r="DV8" i="19"/>
  <c r="DV7" i="19"/>
  <c r="DV6" i="19"/>
  <c r="DV5" i="19"/>
  <c r="DV4" i="19"/>
  <c r="DV3" i="19"/>
  <c r="DV2" i="19"/>
  <c r="DR42" i="19"/>
  <c r="DR41" i="19"/>
  <c r="DR40" i="19"/>
  <c r="DR39" i="19"/>
  <c r="DR38" i="19"/>
  <c r="DR37" i="19"/>
  <c r="DR36" i="19"/>
  <c r="DR35" i="19"/>
  <c r="DR34" i="19"/>
  <c r="DR31" i="19"/>
  <c r="DR30" i="19"/>
  <c r="DR29" i="19"/>
  <c r="DR28" i="19"/>
  <c r="DR27" i="19"/>
  <c r="DR26" i="19"/>
  <c r="DR25" i="19"/>
  <c r="DR24" i="19"/>
  <c r="DR23" i="19"/>
  <c r="DR22" i="19"/>
  <c r="DR21" i="19"/>
  <c r="DR20" i="19"/>
  <c r="DR19" i="19"/>
  <c r="DR18" i="19"/>
  <c r="DR17" i="19"/>
  <c r="DR14" i="19"/>
  <c r="DR13" i="19"/>
  <c r="DR12" i="19"/>
  <c r="DR11" i="19"/>
  <c r="DR10" i="19"/>
  <c r="DR9" i="19"/>
  <c r="DR8" i="19"/>
  <c r="DR7" i="19"/>
  <c r="DR6" i="19"/>
  <c r="DR5" i="19"/>
  <c r="DR4" i="19"/>
  <c r="DR3" i="19"/>
  <c r="DR2" i="19"/>
  <c r="DN42" i="19"/>
  <c r="DN41" i="19"/>
  <c r="DN40" i="19"/>
  <c r="DN39" i="19"/>
  <c r="DN38" i="19"/>
  <c r="DN37" i="19"/>
  <c r="DN36" i="19"/>
  <c r="DN35" i="19"/>
  <c r="DN34" i="19"/>
  <c r="DN31" i="19"/>
  <c r="DN30" i="19"/>
  <c r="DN29" i="19"/>
  <c r="DN28" i="19"/>
  <c r="DN27" i="19"/>
  <c r="DN26" i="19"/>
  <c r="DN25" i="19"/>
  <c r="DN24" i="19"/>
  <c r="DN23" i="19"/>
  <c r="DN22" i="19"/>
  <c r="DN21" i="19"/>
  <c r="DN20" i="19"/>
  <c r="DN19" i="19"/>
  <c r="DN18" i="19"/>
  <c r="DN17" i="19"/>
  <c r="DN14" i="19"/>
  <c r="DN13" i="19"/>
  <c r="DN12" i="19"/>
  <c r="DN11" i="19"/>
  <c r="DN10" i="19"/>
  <c r="DN9" i="19"/>
  <c r="DN8" i="19"/>
  <c r="DN7" i="19"/>
  <c r="DN6" i="19"/>
  <c r="DN5" i="19"/>
  <c r="DN4" i="19"/>
  <c r="DN3" i="19"/>
  <c r="DN2" i="19"/>
  <c r="DJ42" i="19"/>
  <c r="DJ41" i="19"/>
  <c r="DJ40" i="19"/>
  <c r="DJ39" i="19"/>
  <c r="DJ38" i="19"/>
  <c r="DJ37" i="19"/>
  <c r="DJ36" i="19"/>
  <c r="DJ35" i="19"/>
  <c r="DJ34" i="19"/>
  <c r="DJ31" i="19"/>
  <c r="DJ30" i="19"/>
  <c r="DJ29" i="19"/>
  <c r="DJ28" i="19"/>
  <c r="DJ27" i="19"/>
  <c r="DJ26" i="19"/>
  <c r="DJ25" i="19"/>
  <c r="DJ24" i="19"/>
  <c r="DJ23" i="19"/>
  <c r="DJ22" i="19"/>
  <c r="DJ21" i="19"/>
  <c r="DJ20" i="19"/>
  <c r="DJ19" i="19"/>
  <c r="DJ18" i="19"/>
  <c r="DJ17" i="19"/>
  <c r="DJ14" i="19"/>
  <c r="DJ13" i="19"/>
  <c r="DJ12" i="19"/>
  <c r="DJ11" i="19"/>
  <c r="DJ10" i="19"/>
  <c r="DJ9" i="19"/>
  <c r="DJ8" i="19"/>
  <c r="DJ7" i="19"/>
  <c r="DJ6" i="19"/>
  <c r="DJ5" i="19"/>
  <c r="DJ4" i="19"/>
  <c r="DJ3" i="19"/>
  <c r="DJ2" i="19"/>
  <c r="DF42" i="19"/>
  <c r="DF41" i="19"/>
  <c r="DF40" i="19"/>
  <c r="DF39" i="19"/>
  <c r="DF38" i="19"/>
  <c r="DF37" i="19"/>
  <c r="DF36" i="19"/>
  <c r="DF35" i="19"/>
  <c r="DF34" i="19"/>
  <c r="DF31" i="19"/>
  <c r="DF30" i="19"/>
  <c r="DF29" i="19"/>
  <c r="DF28" i="19"/>
  <c r="DF27" i="19"/>
  <c r="DF26" i="19"/>
  <c r="DF25" i="19"/>
  <c r="DF24" i="19"/>
  <c r="DF23" i="19"/>
  <c r="DF22" i="19"/>
  <c r="DF21" i="19"/>
  <c r="DF20" i="19"/>
  <c r="DF19" i="19"/>
  <c r="DF18" i="19"/>
  <c r="DF17" i="19"/>
  <c r="DF14" i="19"/>
  <c r="DF13" i="19"/>
  <c r="DF12" i="19"/>
  <c r="DF11" i="19"/>
  <c r="DF10" i="19"/>
  <c r="DF9" i="19"/>
  <c r="DF8" i="19"/>
  <c r="DF7" i="19"/>
  <c r="DF6" i="19"/>
  <c r="DF5" i="19"/>
  <c r="DF4" i="19"/>
  <c r="DF3" i="19"/>
  <c r="DF2" i="19"/>
  <c r="DB42" i="19"/>
  <c r="DB41" i="19"/>
  <c r="DB40" i="19"/>
  <c r="DB39" i="19"/>
  <c r="DB38" i="19"/>
  <c r="DB37" i="19"/>
  <c r="DB36" i="19"/>
  <c r="DB35" i="19"/>
  <c r="DB34" i="19"/>
  <c r="DB31" i="19"/>
  <c r="DB30" i="19"/>
  <c r="DB29" i="19"/>
  <c r="DB28" i="19"/>
  <c r="DB27" i="19"/>
  <c r="DB26" i="19"/>
  <c r="DB25" i="19"/>
  <c r="DB24" i="19"/>
  <c r="DB23" i="19"/>
  <c r="DB22" i="19"/>
  <c r="DB21" i="19"/>
  <c r="DB20" i="19"/>
  <c r="DB19" i="19"/>
  <c r="DB18" i="19"/>
  <c r="DB17" i="19"/>
  <c r="DB14" i="19"/>
  <c r="DB13" i="19"/>
  <c r="DB12" i="19"/>
  <c r="DB11" i="19"/>
  <c r="DB10" i="19"/>
  <c r="DB9" i="19"/>
  <c r="DB8" i="19"/>
  <c r="DB7" i="19"/>
  <c r="DB6" i="19"/>
  <c r="DB5" i="19"/>
  <c r="DB4" i="19"/>
  <c r="DB3" i="19"/>
  <c r="DB2" i="19"/>
  <c r="CX42" i="19"/>
  <c r="CX41" i="19"/>
  <c r="CX40" i="19"/>
  <c r="CX39" i="19"/>
  <c r="CX38" i="19"/>
  <c r="CX37" i="19"/>
  <c r="CX36" i="19"/>
  <c r="CX35" i="19"/>
  <c r="CX34" i="19"/>
  <c r="CX31" i="19"/>
  <c r="CX30" i="19"/>
  <c r="CX29" i="19"/>
  <c r="CX28" i="19"/>
  <c r="CX27" i="19"/>
  <c r="CX26" i="19"/>
  <c r="CX25" i="19"/>
  <c r="CX24" i="19"/>
  <c r="CX23" i="19"/>
  <c r="CX22" i="19"/>
  <c r="CX21" i="19"/>
  <c r="CX20" i="19"/>
  <c r="CX19" i="19"/>
  <c r="CX18" i="19"/>
  <c r="CX17" i="19"/>
  <c r="CX14" i="19"/>
  <c r="CX13" i="19"/>
  <c r="CX12" i="19"/>
  <c r="CX11" i="19"/>
  <c r="CX10" i="19"/>
  <c r="CX9" i="19"/>
  <c r="CX8" i="19"/>
  <c r="CX7" i="19"/>
  <c r="CX6" i="19"/>
  <c r="CX5" i="19"/>
  <c r="CX4" i="19"/>
  <c r="CX3" i="19"/>
  <c r="CX2" i="19"/>
  <c r="CT42" i="19"/>
  <c r="CT41" i="19"/>
  <c r="CT40" i="19"/>
  <c r="CT39" i="19"/>
  <c r="CT38" i="19"/>
  <c r="CT37" i="19"/>
  <c r="CT36" i="19"/>
  <c r="CT35" i="19"/>
  <c r="CT34" i="19"/>
  <c r="CT31" i="19"/>
  <c r="CT30" i="19"/>
  <c r="CT29" i="19"/>
  <c r="CT28" i="19"/>
  <c r="CT27" i="19"/>
  <c r="CT26" i="19"/>
  <c r="CT25" i="19"/>
  <c r="CT24" i="19"/>
  <c r="CT23" i="19"/>
  <c r="CT22" i="19"/>
  <c r="CT21" i="19"/>
  <c r="CT20" i="19"/>
  <c r="CT19" i="19"/>
  <c r="CT18" i="19"/>
  <c r="CT17" i="19"/>
  <c r="CT14" i="19"/>
  <c r="CT13" i="19"/>
  <c r="CT12" i="19"/>
  <c r="CT11" i="19"/>
  <c r="CT10" i="19"/>
  <c r="CT9" i="19"/>
  <c r="CT8" i="19"/>
  <c r="CT7" i="19"/>
  <c r="CT6" i="19"/>
  <c r="CT5" i="19"/>
  <c r="CT4" i="19"/>
  <c r="CT3" i="19"/>
  <c r="CT2" i="19"/>
  <c r="CP42" i="19"/>
  <c r="CP41" i="19"/>
  <c r="CP40" i="19"/>
  <c r="CP39" i="19"/>
  <c r="CP38" i="19"/>
  <c r="CP37" i="19"/>
  <c r="CP36" i="19"/>
  <c r="CP35" i="19"/>
  <c r="CP34" i="19"/>
  <c r="CP31" i="19"/>
  <c r="CP30" i="19"/>
  <c r="CP29" i="19"/>
  <c r="CP28" i="19"/>
  <c r="CP27" i="19"/>
  <c r="CP26" i="19"/>
  <c r="CP25" i="19"/>
  <c r="CP24" i="19"/>
  <c r="CP23" i="19"/>
  <c r="CP22" i="19"/>
  <c r="CP21" i="19"/>
  <c r="CP20" i="19"/>
  <c r="CP19" i="19"/>
  <c r="CP18" i="19"/>
  <c r="CP17" i="19"/>
  <c r="CP14" i="19"/>
  <c r="CP13" i="19"/>
  <c r="CP12" i="19"/>
  <c r="CP11" i="19"/>
  <c r="CP10" i="19"/>
  <c r="CP9" i="19"/>
  <c r="CP8" i="19"/>
  <c r="CP7" i="19"/>
  <c r="CP6" i="19"/>
  <c r="CP5" i="19"/>
  <c r="CP4" i="19"/>
  <c r="CP3" i="19"/>
  <c r="CP2" i="19"/>
  <c r="CL42" i="19"/>
  <c r="CL41" i="19"/>
  <c r="CL40" i="19"/>
  <c r="CL39" i="19"/>
  <c r="CL38" i="19"/>
  <c r="CL37" i="19"/>
  <c r="CL36" i="19"/>
  <c r="CL35" i="19"/>
  <c r="CL34" i="19"/>
  <c r="CL31" i="19"/>
  <c r="CL30" i="19"/>
  <c r="CL29" i="19"/>
  <c r="CL28" i="19"/>
  <c r="CL27" i="19"/>
  <c r="CL26" i="19"/>
  <c r="CL25" i="19"/>
  <c r="CL24" i="19"/>
  <c r="CL23" i="19"/>
  <c r="CL22" i="19"/>
  <c r="CL21" i="19"/>
  <c r="CL20" i="19"/>
  <c r="CL19" i="19"/>
  <c r="CL18" i="19"/>
  <c r="CL17" i="19"/>
  <c r="CL14" i="19"/>
  <c r="CL13" i="19"/>
  <c r="CL12" i="19"/>
  <c r="CL11" i="19"/>
  <c r="CL10" i="19"/>
  <c r="CL9" i="19"/>
  <c r="CL8" i="19"/>
  <c r="CL7" i="19"/>
  <c r="CL6" i="19"/>
  <c r="CL5" i="19"/>
  <c r="CL4" i="19"/>
  <c r="CL3" i="19"/>
  <c r="CL2" i="19"/>
  <c r="BO42" i="19"/>
  <c r="BO41" i="19"/>
  <c r="BO40" i="19"/>
  <c r="BO39" i="19"/>
  <c r="BO38" i="19"/>
  <c r="BO37" i="19"/>
  <c r="BO36" i="19"/>
  <c r="BO35" i="19"/>
  <c r="BO34" i="19"/>
  <c r="BO31" i="19"/>
  <c r="BO30" i="19"/>
  <c r="BO29" i="19"/>
  <c r="BO28" i="19"/>
  <c r="BO27" i="19"/>
  <c r="BO26" i="19"/>
  <c r="BO25" i="19"/>
  <c r="BO24" i="19"/>
  <c r="BO23" i="19"/>
  <c r="BO22" i="19"/>
  <c r="BO21" i="19"/>
  <c r="BO20" i="19"/>
  <c r="BO19" i="19"/>
  <c r="BO18" i="19"/>
  <c r="BO17" i="19"/>
  <c r="BO14" i="19"/>
  <c r="BO13" i="19"/>
  <c r="BO12" i="19"/>
  <c r="BO11" i="19"/>
  <c r="BO10" i="19"/>
  <c r="BO9" i="19"/>
  <c r="BO8" i="19"/>
  <c r="BO7" i="19"/>
  <c r="BO6" i="19"/>
  <c r="BO5" i="19"/>
  <c r="BO4" i="19"/>
  <c r="BO3" i="19"/>
  <c r="BO2" i="19"/>
  <c r="BK42" i="19"/>
  <c r="BK41" i="19"/>
  <c r="BK40" i="19"/>
  <c r="BK39" i="19"/>
  <c r="BK38" i="19"/>
  <c r="BK37" i="19"/>
  <c r="BK36" i="19"/>
  <c r="BK35" i="19"/>
  <c r="BK34" i="19"/>
  <c r="BK31" i="19"/>
  <c r="BK30" i="19"/>
  <c r="BK29" i="19"/>
  <c r="BK28" i="19"/>
  <c r="BK27" i="19"/>
  <c r="BK26" i="19"/>
  <c r="BK25" i="19"/>
  <c r="BK24" i="19"/>
  <c r="BK23" i="19"/>
  <c r="BK22" i="19"/>
  <c r="BK21" i="19"/>
  <c r="BK20" i="19"/>
  <c r="BK19" i="19"/>
  <c r="BK18" i="19"/>
  <c r="BK17" i="19"/>
  <c r="BK14" i="19"/>
  <c r="BK13" i="19"/>
  <c r="BK12" i="19"/>
  <c r="BK11" i="19"/>
  <c r="BK10" i="19"/>
  <c r="BK9" i="19"/>
  <c r="BK8" i="19"/>
  <c r="BK7" i="19"/>
  <c r="BK6" i="19"/>
  <c r="BK5" i="19"/>
  <c r="BK4" i="19"/>
  <c r="BK3" i="19"/>
  <c r="BK2" i="19"/>
  <c r="BG42" i="19"/>
  <c r="BG41" i="19"/>
  <c r="BG40" i="19"/>
  <c r="BG39" i="19"/>
  <c r="BG38" i="19"/>
  <c r="BG37" i="19"/>
  <c r="BG36" i="19"/>
  <c r="BG35" i="19"/>
  <c r="BG34" i="19"/>
  <c r="BG31" i="19"/>
  <c r="BG30" i="19"/>
  <c r="BG29" i="19"/>
  <c r="BG28" i="19"/>
  <c r="BG27" i="19"/>
  <c r="BG26" i="19"/>
  <c r="BG25" i="19"/>
  <c r="BG24" i="19"/>
  <c r="BG23" i="19"/>
  <c r="BG22" i="19"/>
  <c r="BG21" i="19"/>
  <c r="BG20" i="19"/>
  <c r="BG19" i="19"/>
  <c r="BG18" i="19"/>
  <c r="BG17" i="19"/>
  <c r="BG14" i="19"/>
  <c r="BG13" i="19"/>
  <c r="BG12" i="19"/>
  <c r="BG11" i="19"/>
  <c r="BG10" i="19"/>
  <c r="BG9" i="19"/>
  <c r="BG8" i="19"/>
  <c r="BG7" i="19"/>
  <c r="BG6" i="19"/>
  <c r="BG5" i="19"/>
  <c r="BG4" i="19"/>
  <c r="BG3" i="19"/>
  <c r="BG2" i="19"/>
  <c r="BC42" i="19"/>
  <c r="BC41" i="19"/>
  <c r="BC40" i="19"/>
  <c r="BC39" i="19"/>
  <c r="BC38" i="19"/>
  <c r="BC37" i="19"/>
  <c r="BC36" i="19"/>
  <c r="BC35" i="19"/>
  <c r="BC34" i="19"/>
  <c r="BC31" i="19"/>
  <c r="BC30" i="19"/>
  <c r="BC29" i="19"/>
  <c r="BC28" i="19"/>
  <c r="BC27" i="19"/>
  <c r="BC26" i="19"/>
  <c r="BC25" i="19"/>
  <c r="BC24" i="19"/>
  <c r="BC23" i="19"/>
  <c r="BC22" i="19"/>
  <c r="BC21" i="19"/>
  <c r="BC20" i="19"/>
  <c r="BC19" i="19"/>
  <c r="BC18" i="19"/>
  <c r="BC17" i="19"/>
  <c r="BC14" i="19"/>
  <c r="BC13" i="19"/>
  <c r="BC12" i="19"/>
  <c r="BC11" i="19"/>
  <c r="BC10" i="19"/>
  <c r="BC9" i="19"/>
  <c r="BC8" i="19"/>
  <c r="BC7" i="19"/>
  <c r="BC6" i="19"/>
  <c r="BC5" i="19"/>
  <c r="BC4" i="19"/>
  <c r="BC3" i="19"/>
  <c r="BC2" i="19"/>
  <c r="AY42" i="19"/>
  <c r="AY41" i="19"/>
  <c r="AY40" i="19"/>
  <c r="AY39" i="19"/>
  <c r="AY38" i="19"/>
  <c r="AY37" i="19"/>
  <c r="AY36" i="19"/>
  <c r="AY35" i="19"/>
  <c r="AY34" i="19"/>
  <c r="AY31" i="19"/>
  <c r="AY30" i="19"/>
  <c r="AY29" i="19"/>
  <c r="AY28" i="19"/>
  <c r="AY27" i="19"/>
  <c r="AY26" i="19"/>
  <c r="AY25" i="19"/>
  <c r="AY24" i="19"/>
  <c r="AY23" i="19"/>
  <c r="AY22" i="19"/>
  <c r="AY21" i="19"/>
  <c r="AY20" i="19"/>
  <c r="AY19" i="19"/>
  <c r="AY18" i="19"/>
  <c r="AY17" i="19"/>
  <c r="AY14" i="19"/>
  <c r="AY13" i="19"/>
  <c r="AY12" i="19"/>
  <c r="AY11" i="19"/>
  <c r="AY10" i="19"/>
  <c r="AY9" i="19"/>
  <c r="AY8" i="19"/>
  <c r="AY7" i="19"/>
  <c r="AY6" i="19"/>
  <c r="AY5" i="19"/>
  <c r="AY4" i="19"/>
  <c r="AY3" i="19"/>
  <c r="AY2" i="19"/>
  <c r="AU42" i="19"/>
  <c r="AU41" i="19"/>
  <c r="AU40" i="19"/>
  <c r="AU39" i="19"/>
  <c r="AU38" i="19"/>
  <c r="AU37" i="19"/>
  <c r="AU36" i="19"/>
  <c r="AU35" i="19"/>
  <c r="AU34" i="19"/>
  <c r="AU31" i="19"/>
  <c r="AU30" i="19"/>
  <c r="AU29" i="19"/>
  <c r="AU28" i="19"/>
  <c r="AU27" i="19"/>
  <c r="AU26" i="19"/>
  <c r="AU25" i="19"/>
  <c r="AU24" i="19"/>
  <c r="AU23" i="19"/>
  <c r="AU22" i="19"/>
  <c r="AU21" i="19"/>
  <c r="AU20" i="19"/>
  <c r="AU19" i="19"/>
  <c r="AU18" i="19"/>
  <c r="AU17" i="19"/>
  <c r="AU14" i="19"/>
  <c r="AU13" i="19"/>
  <c r="AU12" i="19"/>
  <c r="AU11" i="19"/>
  <c r="AU10" i="19"/>
  <c r="AU9" i="19"/>
  <c r="AU8" i="19"/>
  <c r="AU7" i="19"/>
  <c r="AU6" i="19"/>
  <c r="AU5" i="19"/>
  <c r="AU4" i="19"/>
  <c r="AU3" i="19"/>
  <c r="AU2" i="19"/>
  <c r="AQ42" i="19"/>
  <c r="AQ41" i="19"/>
  <c r="AQ40" i="19"/>
  <c r="AQ39" i="19"/>
  <c r="AQ38" i="19"/>
  <c r="AQ37" i="19"/>
  <c r="AQ36" i="19"/>
  <c r="AQ35" i="19"/>
  <c r="AQ34" i="19"/>
  <c r="AQ31" i="19"/>
  <c r="AQ30" i="19"/>
  <c r="AQ29" i="19"/>
  <c r="AQ28" i="19"/>
  <c r="AQ27" i="19"/>
  <c r="AQ26" i="19"/>
  <c r="AQ25" i="19"/>
  <c r="AQ24" i="19"/>
  <c r="AQ23" i="19"/>
  <c r="AQ22" i="19"/>
  <c r="AQ21" i="19"/>
  <c r="AQ20" i="19"/>
  <c r="AQ19" i="19"/>
  <c r="AQ18" i="19"/>
  <c r="AQ17" i="19"/>
  <c r="AQ14" i="19"/>
  <c r="AQ13" i="19"/>
  <c r="AQ12" i="19"/>
  <c r="AQ11" i="19"/>
  <c r="AQ10" i="19"/>
  <c r="AQ9" i="19"/>
  <c r="AQ8" i="19"/>
  <c r="AQ7" i="19"/>
  <c r="AQ6" i="19"/>
  <c r="AQ5" i="19"/>
  <c r="AQ4" i="19"/>
  <c r="AQ3" i="19"/>
  <c r="AQ2" i="19"/>
  <c r="AM42" i="19"/>
  <c r="AM41" i="19"/>
  <c r="AM40" i="19"/>
  <c r="AM39" i="19"/>
  <c r="AM38" i="19"/>
  <c r="AM37" i="19"/>
  <c r="AM36" i="19"/>
  <c r="AM35" i="19"/>
  <c r="AM34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4" i="19"/>
  <c r="AM13" i="19"/>
  <c r="AM12" i="19"/>
  <c r="AM11" i="19"/>
  <c r="AM10" i="19"/>
  <c r="AM9" i="19"/>
  <c r="AM8" i="19"/>
  <c r="AM7" i="19"/>
  <c r="AM6" i="19"/>
  <c r="AM5" i="19"/>
  <c r="AM4" i="19"/>
  <c r="AM3" i="19"/>
  <c r="AM2" i="19"/>
  <c r="AI42" i="19"/>
  <c r="AI41" i="19"/>
  <c r="AI40" i="19"/>
  <c r="AI39" i="19"/>
  <c r="AI38" i="19"/>
  <c r="AI37" i="19"/>
  <c r="AI36" i="19"/>
  <c r="AI35" i="19"/>
  <c r="AI34" i="19"/>
  <c r="AI31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I2" i="19"/>
  <c r="AE42" i="19"/>
  <c r="AE41" i="19"/>
  <c r="AE40" i="19"/>
  <c r="AE39" i="19"/>
  <c r="AE38" i="19"/>
  <c r="AE37" i="19"/>
  <c r="AE36" i="19"/>
  <c r="AE35" i="19"/>
  <c r="AE34" i="19"/>
  <c r="AE31" i="19"/>
  <c r="AE30" i="19"/>
  <c r="AE29" i="19"/>
  <c r="AE28" i="19"/>
  <c r="AE27" i="19"/>
  <c r="AE25" i="19"/>
  <c r="AE24" i="19"/>
  <c r="AE23" i="19"/>
  <c r="AE22" i="19"/>
  <c r="AE21" i="19"/>
  <c r="AE20" i="19"/>
  <c r="AE8" i="19"/>
  <c r="AE5" i="19"/>
  <c r="AE3" i="19"/>
  <c r="AA35" i="19"/>
  <c r="AA36" i="19"/>
  <c r="AA37" i="19"/>
  <c r="AA38" i="19"/>
  <c r="AA39" i="19"/>
  <c r="AA40" i="19"/>
  <c r="AA41" i="19"/>
  <c r="AA42" i="19"/>
  <c r="AA34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17" i="19"/>
  <c r="AA3" i="19"/>
  <c r="AA4" i="19"/>
  <c r="AA5" i="19"/>
  <c r="AA6" i="19"/>
  <c r="AA7" i="19"/>
  <c r="AA8" i="19"/>
  <c r="AA9" i="19"/>
  <c r="AA10" i="19"/>
  <c r="AA11" i="19"/>
  <c r="AA12" i="19"/>
  <c r="AA13" i="19"/>
  <c r="AA14" i="19"/>
  <c r="AA2" i="19"/>
  <c r="EA45" i="19"/>
  <c r="DX45" i="19"/>
  <c r="DW45" i="19"/>
  <c r="DT45" i="19"/>
  <c r="DS45" i="19"/>
  <c r="DP45" i="19"/>
  <c r="DO45" i="19"/>
  <c r="DL45" i="19"/>
  <c r="DK45" i="19"/>
  <c r="DH45" i="19"/>
  <c r="DG45" i="19"/>
  <c r="DD45" i="19"/>
  <c r="DC45" i="19"/>
  <c r="DA45" i="19"/>
  <c r="CZ45" i="19"/>
  <c r="CY45" i="19"/>
  <c r="CV45" i="19"/>
  <c r="CU45" i="19"/>
  <c r="CR45" i="19"/>
  <c r="CQ45" i="19"/>
  <c r="CN45" i="19"/>
  <c r="CM45" i="19"/>
  <c r="CJ45" i="19"/>
  <c r="CI45" i="19"/>
  <c r="CF45" i="19"/>
  <c r="CC45" i="19"/>
  <c r="CA45" i="19"/>
  <c r="BZ45" i="19"/>
  <c r="BW45" i="19"/>
  <c r="BP45" i="19"/>
  <c r="BM45" i="19"/>
  <c r="BL45" i="19"/>
  <c r="BI45" i="19"/>
  <c r="BH45" i="19"/>
  <c r="BE45" i="19"/>
  <c r="BD45" i="19"/>
  <c r="BA45" i="19"/>
  <c r="AZ45" i="19"/>
  <c r="AW45" i="19"/>
  <c r="AV45" i="19"/>
  <c r="AS45" i="19"/>
  <c r="AR45" i="19"/>
  <c r="AO45" i="19"/>
  <c r="AN45" i="19"/>
  <c r="AK45" i="19"/>
  <c r="AJ45" i="19"/>
  <c r="AG45" i="19"/>
  <c r="AF45" i="19"/>
  <c r="AB45" i="19"/>
  <c r="Y45" i="19"/>
  <c r="X45" i="19"/>
  <c r="U45" i="19"/>
  <c r="R45" i="19"/>
  <c r="P45" i="19"/>
  <c r="O45" i="19"/>
  <c r="M45" i="19"/>
  <c r="L45" i="19"/>
  <c r="J45" i="19"/>
  <c r="I45" i="19"/>
  <c r="G45" i="19"/>
  <c r="F45" i="19"/>
  <c r="E45" i="19"/>
  <c r="D45" i="19"/>
  <c r="C45" i="19"/>
  <c r="B45" i="19"/>
  <c r="EA43" i="19"/>
  <c r="EA44" i="19" s="1"/>
  <c r="DX43" i="19"/>
  <c r="DX44" i="19" s="1"/>
  <c r="DW43" i="19"/>
  <c r="DW44" i="19" s="1"/>
  <c r="DT43" i="19"/>
  <c r="DT44" i="19" s="1"/>
  <c r="DS43" i="19"/>
  <c r="DS44" i="19" s="1"/>
  <c r="DP43" i="19"/>
  <c r="DP44" i="19" s="1"/>
  <c r="DO43" i="19"/>
  <c r="DO44" i="19" s="1"/>
  <c r="DL43" i="19"/>
  <c r="DL44" i="19" s="1"/>
  <c r="DK43" i="19"/>
  <c r="DK44" i="19" s="1"/>
  <c r="DH43" i="19"/>
  <c r="DH44" i="19" s="1"/>
  <c r="DG43" i="19"/>
  <c r="DG44" i="19" s="1"/>
  <c r="DD43" i="19"/>
  <c r="DD44" i="19" s="1"/>
  <c r="DC43" i="19"/>
  <c r="DC44" i="19" s="1"/>
  <c r="DA43" i="19"/>
  <c r="DA44" i="19" s="1"/>
  <c r="CZ43" i="19"/>
  <c r="CZ44" i="19" s="1"/>
  <c r="CY43" i="19"/>
  <c r="CY44" i="19" s="1"/>
  <c r="CV43" i="19"/>
  <c r="CV44" i="19" s="1"/>
  <c r="CU43" i="19"/>
  <c r="CU44" i="19" s="1"/>
  <c r="CR43" i="19"/>
  <c r="CR44" i="19" s="1"/>
  <c r="CQ43" i="19"/>
  <c r="CQ44" i="19" s="1"/>
  <c r="CN43" i="19"/>
  <c r="CN44" i="19" s="1"/>
  <c r="CM43" i="19"/>
  <c r="CM44" i="19" s="1"/>
  <c r="CJ43" i="19"/>
  <c r="CJ44" i="19" s="1"/>
  <c r="CI43" i="19"/>
  <c r="CI44" i="19" s="1"/>
  <c r="CF43" i="19"/>
  <c r="CF44" i="19" s="1"/>
  <c r="CC43" i="19"/>
  <c r="CC44" i="19" s="1"/>
  <c r="CA43" i="19"/>
  <c r="CA44" i="19" s="1"/>
  <c r="BZ43" i="19"/>
  <c r="BZ44" i="19" s="1"/>
  <c r="BW43" i="19"/>
  <c r="BW44" i="19" s="1"/>
  <c r="BP43" i="19"/>
  <c r="BP44" i="19" s="1"/>
  <c r="BM43" i="19"/>
  <c r="BM44" i="19" s="1"/>
  <c r="BL43" i="19"/>
  <c r="BL44" i="19" s="1"/>
  <c r="BI43" i="19"/>
  <c r="BI44" i="19" s="1"/>
  <c r="BH43" i="19"/>
  <c r="BH44" i="19" s="1"/>
  <c r="BE43" i="19"/>
  <c r="BE44" i="19" s="1"/>
  <c r="BD43" i="19"/>
  <c r="BD44" i="19" s="1"/>
  <c r="BA43" i="19"/>
  <c r="BA44" i="19" s="1"/>
  <c r="AZ43" i="19"/>
  <c r="AZ44" i="19" s="1"/>
  <c r="AW43" i="19"/>
  <c r="AW44" i="19" s="1"/>
  <c r="AV43" i="19"/>
  <c r="AV44" i="19" s="1"/>
  <c r="AS43" i="19"/>
  <c r="AS44" i="19" s="1"/>
  <c r="AR43" i="19"/>
  <c r="AR44" i="19" s="1"/>
  <c r="AO43" i="19"/>
  <c r="AO44" i="19" s="1"/>
  <c r="AN43" i="19"/>
  <c r="AN44" i="19" s="1"/>
  <c r="AK43" i="19"/>
  <c r="AK44" i="19" s="1"/>
  <c r="AJ43" i="19"/>
  <c r="AJ44" i="19" s="1"/>
  <c r="AG43" i="19"/>
  <c r="AG44" i="19" s="1"/>
  <c r="AF43" i="19"/>
  <c r="AF44" i="19" s="1"/>
  <c r="AC43" i="19"/>
  <c r="AC44" i="19" s="1"/>
  <c r="AB43" i="19"/>
  <c r="AB44" i="19" s="1"/>
  <c r="Y43" i="19"/>
  <c r="Y44" i="19" s="1"/>
  <c r="X43" i="19"/>
  <c r="X44" i="19" s="1"/>
  <c r="U43" i="19"/>
  <c r="U44" i="19" s="1"/>
  <c r="R43" i="19"/>
  <c r="R44" i="19" s="1"/>
  <c r="P43" i="19"/>
  <c r="P44" i="19" s="1"/>
  <c r="O43" i="19"/>
  <c r="O44" i="19" s="1"/>
  <c r="M43" i="19"/>
  <c r="M44" i="19" s="1"/>
  <c r="L43" i="19"/>
  <c r="L44" i="19" s="1"/>
  <c r="J43" i="19"/>
  <c r="J44" i="19" s="1"/>
  <c r="I43" i="19"/>
  <c r="I44" i="19" s="1"/>
  <c r="G43" i="19"/>
  <c r="G44" i="19" s="1"/>
  <c r="F43" i="19"/>
  <c r="F44" i="19" s="1"/>
  <c r="E43" i="19"/>
  <c r="E44" i="19" s="1"/>
  <c r="D43" i="19"/>
  <c r="D44" i="19" s="1"/>
  <c r="C43" i="19"/>
  <c r="C44" i="19" s="1"/>
  <c r="B43" i="19"/>
  <c r="B44" i="19" s="1"/>
  <c r="DY42" i="19"/>
  <c r="DU42" i="19"/>
  <c r="DQ42" i="19"/>
  <c r="DM42" i="19"/>
  <c r="DI42" i="19"/>
  <c r="DE42" i="19"/>
  <c r="CW42" i="19"/>
  <c r="CS42" i="19"/>
  <c r="CO42" i="19"/>
  <c r="CK42" i="19"/>
  <c r="CG42" i="19"/>
  <c r="CH42" i="19" s="1"/>
  <c r="CD42" i="19"/>
  <c r="CE42" i="19" s="1"/>
  <c r="CB42" i="19"/>
  <c r="BX42" i="19"/>
  <c r="BY42" i="19" s="1"/>
  <c r="BN42" i="19"/>
  <c r="BJ42" i="19"/>
  <c r="BF42" i="19"/>
  <c r="BB42" i="19"/>
  <c r="AX42" i="19"/>
  <c r="AT42" i="19"/>
  <c r="AP42" i="19"/>
  <c r="AL42" i="19"/>
  <c r="AH42" i="19"/>
  <c r="AD42" i="19"/>
  <c r="Z42" i="19"/>
  <c r="V42" i="19"/>
  <c r="W42" i="19" s="1"/>
  <c r="S42" i="19"/>
  <c r="T42" i="19" s="1"/>
  <c r="Q42" i="19"/>
  <c r="N42" i="19"/>
  <c r="K42" i="19"/>
  <c r="H42" i="19"/>
  <c r="DY41" i="19"/>
  <c r="DU41" i="19"/>
  <c r="DQ41" i="19"/>
  <c r="DM41" i="19"/>
  <c r="DI41" i="19"/>
  <c r="DE41" i="19"/>
  <c r="CW41" i="19"/>
  <c r="CS41" i="19"/>
  <c r="CO41" i="19"/>
  <c r="CK41" i="19"/>
  <c r="CG41" i="19"/>
  <c r="CH41" i="19" s="1"/>
  <c r="CD41" i="19"/>
  <c r="CE41" i="19" s="1"/>
  <c r="CB41" i="19"/>
  <c r="BY41" i="19"/>
  <c r="BN41" i="19"/>
  <c r="BJ41" i="19"/>
  <c r="BF41" i="19"/>
  <c r="BB41" i="19"/>
  <c r="AX41" i="19"/>
  <c r="AT41" i="19"/>
  <c r="AP41" i="19"/>
  <c r="AL41" i="19"/>
  <c r="AH41" i="19"/>
  <c r="AD41" i="19"/>
  <c r="Z41" i="19"/>
  <c r="V41" i="19"/>
  <c r="W41" i="19" s="1"/>
  <c r="S41" i="19"/>
  <c r="T41" i="19" s="1"/>
  <c r="Q41" i="19"/>
  <c r="N41" i="19"/>
  <c r="K41" i="19"/>
  <c r="H41" i="19"/>
  <c r="DY40" i="19"/>
  <c r="DU40" i="19"/>
  <c r="DQ40" i="19"/>
  <c r="DM40" i="19"/>
  <c r="DI40" i="19"/>
  <c r="DE40" i="19"/>
  <c r="CW40" i="19"/>
  <c r="CS40" i="19"/>
  <c r="CO40" i="19"/>
  <c r="CK40" i="19"/>
  <c r="CG40" i="19"/>
  <c r="CH40" i="19" s="1"/>
  <c r="CD40" i="19"/>
  <c r="CE40" i="19" s="1"/>
  <c r="CB40" i="19"/>
  <c r="BX40" i="19"/>
  <c r="BY40" i="19" s="1"/>
  <c r="BN40" i="19"/>
  <c r="BJ40" i="19"/>
  <c r="BF40" i="19"/>
  <c r="BB40" i="19"/>
  <c r="AX40" i="19"/>
  <c r="AT40" i="19"/>
  <c r="AP40" i="19"/>
  <c r="AL40" i="19"/>
  <c r="AH40" i="19"/>
  <c r="AD40" i="19"/>
  <c r="Z40" i="19"/>
  <c r="V40" i="19"/>
  <c r="W40" i="19" s="1"/>
  <c r="S40" i="19"/>
  <c r="T40" i="19" s="1"/>
  <c r="Q40" i="19"/>
  <c r="N40" i="19"/>
  <c r="K40" i="19"/>
  <c r="H40" i="19"/>
  <c r="DY39" i="19"/>
  <c r="DU39" i="19"/>
  <c r="DQ39" i="19"/>
  <c r="DM39" i="19"/>
  <c r="DI39" i="19"/>
  <c r="DE39" i="19"/>
  <c r="CW39" i="19"/>
  <c r="CS39" i="19"/>
  <c r="CO39" i="19"/>
  <c r="CK39" i="19"/>
  <c r="CG39" i="19"/>
  <c r="CH39" i="19" s="1"/>
  <c r="CD39" i="19"/>
  <c r="CE39" i="19" s="1"/>
  <c r="CB39" i="19"/>
  <c r="BX39" i="19"/>
  <c r="BY39" i="19" s="1"/>
  <c r="BN39" i="19"/>
  <c r="BJ39" i="19"/>
  <c r="BF39" i="19"/>
  <c r="BB39" i="19"/>
  <c r="AX39" i="19"/>
  <c r="AT39" i="19"/>
  <c r="AP39" i="19"/>
  <c r="AL39" i="19"/>
  <c r="AH39" i="19"/>
  <c r="AD39" i="19"/>
  <c r="Z39" i="19"/>
  <c r="V39" i="19"/>
  <c r="W39" i="19" s="1"/>
  <c r="S39" i="19"/>
  <c r="T39" i="19" s="1"/>
  <c r="Q39" i="19"/>
  <c r="N39" i="19"/>
  <c r="K39" i="19"/>
  <c r="H39" i="19"/>
  <c r="DY38" i="19"/>
  <c r="DU38" i="19"/>
  <c r="DQ38" i="19"/>
  <c r="DM38" i="19"/>
  <c r="DI38" i="19"/>
  <c r="DE38" i="19"/>
  <c r="CW38" i="19"/>
  <c r="CS38" i="19"/>
  <c r="CO38" i="19"/>
  <c r="CK38" i="19"/>
  <c r="CG38" i="19"/>
  <c r="CH38" i="19" s="1"/>
  <c r="CD38" i="19"/>
  <c r="CE38" i="19" s="1"/>
  <c r="CB38" i="19"/>
  <c r="BX38" i="19"/>
  <c r="BY38" i="19" s="1"/>
  <c r="BN38" i="19"/>
  <c r="BJ38" i="19"/>
  <c r="BF38" i="19"/>
  <c r="BB38" i="19"/>
  <c r="AX38" i="19"/>
  <c r="AT38" i="19"/>
  <c r="AP38" i="19"/>
  <c r="AL38" i="19"/>
  <c r="AH38" i="19"/>
  <c r="AD38" i="19"/>
  <c r="Z38" i="19"/>
  <c r="V38" i="19"/>
  <c r="W38" i="19" s="1"/>
  <c r="S38" i="19"/>
  <c r="T38" i="19" s="1"/>
  <c r="Q38" i="19"/>
  <c r="N38" i="19"/>
  <c r="K38" i="19"/>
  <c r="H38" i="19"/>
  <c r="DY37" i="19"/>
  <c r="DU37" i="19"/>
  <c r="DQ37" i="19"/>
  <c r="DM37" i="19"/>
  <c r="DI37" i="19"/>
  <c r="DE37" i="19"/>
  <c r="CW37" i="19"/>
  <c r="CS37" i="19"/>
  <c r="CO37" i="19"/>
  <c r="CK37" i="19"/>
  <c r="CG37" i="19"/>
  <c r="CH37" i="19" s="1"/>
  <c r="CD37" i="19"/>
  <c r="CE37" i="19" s="1"/>
  <c r="CB37" i="19"/>
  <c r="BX37" i="19"/>
  <c r="BY37" i="19" s="1"/>
  <c r="BN37" i="19"/>
  <c r="BJ37" i="19"/>
  <c r="BF37" i="19"/>
  <c r="BB37" i="19"/>
  <c r="AX37" i="19"/>
  <c r="AT37" i="19"/>
  <c r="AP37" i="19"/>
  <c r="AL37" i="19"/>
  <c r="AH37" i="19"/>
  <c r="AD37" i="19"/>
  <c r="Z37" i="19"/>
  <c r="V37" i="19"/>
  <c r="W37" i="19" s="1"/>
  <c r="S37" i="19"/>
  <c r="T37" i="19" s="1"/>
  <c r="Q37" i="19"/>
  <c r="N37" i="19"/>
  <c r="K37" i="19"/>
  <c r="H37" i="19"/>
  <c r="DY36" i="19"/>
  <c r="DU36" i="19"/>
  <c r="DQ36" i="19"/>
  <c r="DM36" i="19"/>
  <c r="DI36" i="19"/>
  <c r="DE36" i="19"/>
  <c r="CW36" i="19"/>
  <c r="CS36" i="19"/>
  <c r="CO36" i="19"/>
  <c r="CK36" i="19"/>
  <c r="CG36" i="19"/>
  <c r="CH36" i="19" s="1"/>
  <c r="CD36" i="19"/>
  <c r="CE36" i="19" s="1"/>
  <c r="CB36" i="19"/>
  <c r="BX36" i="19"/>
  <c r="BY36" i="19" s="1"/>
  <c r="BN36" i="19"/>
  <c r="BJ36" i="19"/>
  <c r="BF36" i="19"/>
  <c r="BB36" i="19"/>
  <c r="AX36" i="19"/>
  <c r="AT36" i="19"/>
  <c r="AP36" i="19"/>
  <c r="AL36" i="19"/>
  <c r="AH36" i="19"/>
  <c r="AD36" i="19"/>
  <c r="Z36" i="19"/>
  <c r="V36" i="19"/>
  <c r="W36" i="19" s="1"/>
  <c r="S36" i="19"/>
  <c r="T36" i="19" s="1"/>
  <c r="Q36" i="19"/>
  <c r="N36" i="19"/>
  <c r="K36" i="19"/>
  <c r="H36" i="19"/>
  <c r="DY35" i="19"/>
  <c r="DU35" i="19"/>
  <c r="DQ35" i="19"/>
  <c r="DM35" i="19"/>
  <c r="DI35" i="19"/>
  <c r="DE35" i="19"/>
  <c r="CW35" i="19"/>
  <c r="CS35" i="19"/>
  <c r="CO35" i="19"/>
  <c r="CK35" i="19"/>
  <c r="CG35" i="19"/>
  <c r="CH35" i="19" s="1"/>
  <c r="CD35" i="19"/>
  <c r="CE35" i="19" s="1"/>
  <c r="CB35" i="19"/>
  <c r="BX35" i="19"/>
  <c r="BY35" i="19" s="1"/>
  <c r="BN35" i="19"/>
  <c r="BJ35" i="19"/>
  <c r="BF35" i="19"/>
  <c r="BB35" i="19"/>
  <c r="AX35" i="19"/>
  <c r="AT35" i="19"/>
  <c r="AP35" i="19"/>
  <c r="AL35" i="19"/>
  <c r="AH35" i="19"/>
  <c r="AD35" i="19"/>
  <c r="Z35" i="19"/>
  <c r="V35" i="19"/>
  <c r="W35" i="19" s="1"/>
  <c r="S35" i="19"/>
  <c r="T35" i="19" s="1"/>
  <c r="Q35" i="19"/>
  <c r="N35" i="19"/>
  <c r="K35" i="19"/>
  <c r="H35" i="19"/>
  <c r="DY34" i="19"/>
  <c r="DU34" i="19"/>
  <c r="DQ34" i="19"/>
  <c r="DM34" i="19"/>
  <c r="DI34" i="19"/>
  <c r="DE34" i="19"/>
  <c r="CW34" i="19"/>
  <c r="CS34" i="19"/>
  <c r="CO34" i="19"/>
  <c r="CK34" i="19"/>
  <c r="CG34" i="19"/>
  <c r="CD34" i="19"/>
  <c r="CE34" i="19" s="1"/>
  <c r="CB34" i="19"/>
  <c r="BX34" i="19"/>
  <c r="BN34" i="19"/>
  <c r="BJ34" i="19"/>
  <c r="BF34" i="19"/>
  <c r="BB34" i="19"/>
  <c r="AX34" i="19"/>
  <c r="AT34" i="19"/>
  <c r="AP34" i="19"/>
  <c r="AL34" i="19"/>
  <c r="AH34" i="19"/>
  <c r="AD34" i="19"/>
  <c r="Z34" i="19"/>
  <c r="V34" i="19"/>
  <c r="W34" i="19" s="1"/>
  <c r="S34" i="19"/>
  <c r="Q34" i="19"/>
  <c r="N34" i="19"/>
  <c r="K34" i="19"/>
  <c r="H34" i="19"/>
  <c r="EC33" i="19"/>
  <c r="EC44" i="19" s="1"/>
  <c r="EB33" i="19"/>
  <c r="EB44" i="19" s="1"/>
  <c r="EA32" i="19"/>
  <c r="EA33" i="19" s="1"/>
  <c r="DX32" i="19"/>
  <c r="DX33" i="19" s="1"/>
  <c r="DW32" i="19"/>
  <c r="DW33" i="19" s="1"/>
  <c r="DT32" i="19"/>
  <c r="DT33" i="19" s="1"/>
  <c r="DS32" i="19"/>
  <c r="DS33" i="19" s="1"/>
  <c r="DP32" i="19"/>
  <c r="DP33" i="19" s="1"/>
  <c r="DO32" i="19"/>
  <c r="DO33" i="19" s="1"/>
  <c r="DL32" i="19"/>
  <c r="DL33" i="19" s="1"/>
  <c r="DK32" i="19"/>
  <c r="DK33" i="19" s="1"/>
  <c r="DH32" i="19"/>
  <c r="DH33" i="19" s="1"/>
  <c r="DG32" i="19"/>
  <c r="DG33" i="19" s="1"/>
  <c r="DD32" i="19"/>
  <c r="DD33" i="19" s="1"/>
  <c r="DC32" i="19"/>
  <c r="DC33" i="19" s="1"/>
  <c r="DA32" i="19"/>
  <c r="DA33" i="19" s="1"/>
  <c r="CZ32" i="19"/>
  <c r="CZ33" i="19" s="1"/>
  <c r="CY32" i="19"/>
  <c r="CY33" i="19" s="1"/>
  <c r="CV32" i="19"/>
  <c r="CV33" i="19" s="1"/>
  <c r="CU32" i="19"/>
  <c r="CU33" i="19" s="1"/>
  <c r="CR32" i="19"/>
  <c r="CR33" i="19" s="1"/>
  <c r="CQ32" i="19"/>
  <c r="CQ33" i="19" s="1"/>
  <c r="CN32" i="19"/>
  <c r="CN33" i="19" s="1"/>
  <c r="CM32" i="19"/>
  <c r="CM33" i="19" s="1"/>
  <c r="CJ32" i="19"/>
  <c r="CJ33" i="19" s="1"/>
  <c r="CI32" i="19"/>
  <c r="CI33" i="19" s="1"/>
  <c r="CF32" i="19"/>
  <c r="CF33" i="19" s="1"/>
  <c r="CC32" i="19"/>
  <c r="CC33" i="19" s="1"/>
  <c r="CA32" i="19"/>
  <c r="CA33" i="19" s="1"/>
  <c r="BZ32" i="19"/>
  <c r="BZ33" i="19" s="1"/>
  <c r="BW32" i="19"/>
  <c r="BW33" i="19" s="1"/>
  <c r="BP32" i="19"/>
  <c r="BP33" i="19" s="1"/>
  <c r="BM32" i="19"/>
  <c r="BM33" i="19" s="1"/>
  <c r="BL32" i="19"/>
  <c r="BL33" i="19" s="1"/>
  <c r="BI32" i="19"/>
  <c r="BI33" i="19" s="1"/>
  <c r="BH32" i="19"/>
  <c r="BH33" i="19" s="1"/>
  <c r="BE32" i="19"/>
  <c r="BE33" i="19" s="1"/>
  <c r="BD32" i="19"/>
  <c r="BD33" i="19" s="1"/>
  <c r="BA32" i="19"/>
  <c r="BA33" i="19" s="1"/>
  <c r="AZ32" i="19"/>
  <c r="AZ33" i="19" s="1"/>
  <c r="AW32" i="19"/>
  <c r="AW33" i="19" s="1"/>
  <c r="AV32" i="19"/>
  <c r="AV33" i="19" s="1"/>
  <c r="AS32" i="19"/>
  <c r="AS33" i="19" s="1"/>
  <c r="AR32" i="19"/>
  <c r="AR33" i="19" s="1"/>
  <c r="AO32" i="19"/>
  <c r="AO33" i="19" s="1"/>
  <c r="AN32" i="19"/>
  <c r="AN33" i="19" s="1"/>
  <c r="AK32" i="19"/>
  <c r="AK33" i="19" s="1"/>
  <c r="AJ32" i="19"/>
  <c r="AJ33" i="19" s="1"/>
  <c r="AG32" i="19"/>
  <c r="AG33" i="19" s="1"/>
  <c r="AF32" i="19"/>
  <c r="AF33" i="19" s="1"/>
  <c r="AB32" i="19"/>
  <c r="AB33" i="19" s="1"/>
  <c r="Y32" i="19"/>
  <c r="Y33" i="19" s="1"/>
  <c r="X32" i="19"/>
  <c r="X33" i="19" s="1"/>
  <c r="U32" i="19"/>
  <c r="U33" i="19" s="1"/>
  <c r="R32" i="19"/>
  <c r="R33" i="19" s="1"/>
  <c r="P32" i="19"/>
  <c r="P33" i="19" s="1"/>
  <c r="O32" i="19"/>
  <c r="O33" i="19" s="1"/>
  <c r="M32" i="19"/>
  <c r="M33" i="19" s="1"/>
  <c r="L32" i="19"/>
  <c r="L33" i="19" s="1"/>
  <c r="J32" i="19"/>
  <c r="J33" i="19" s="1"/>
  <c r="I32" i="19"/>
  <c r="I33" i="19" s="1"/>
  <c r="G32" i="19"/>
  <c r="G33" i="19" s="1"/>
  <c r="F32" i="19"/>
  <c r="F33" i="19" s="1"/>
  <c r="E32" i="19"/>
  <c r="E33" i="19" s="1"/>
  <c r="D32" i="19"/>
  <c r="D33" i="19" s="1"/>
  <c r="C32" i="19"/>
  <c r="C33" i="19" s="1"/>
  <c r="B32" i="19"/>
  <c r="B33" i="19" s="1"/>
  <c r="DY31" i="19"/>
  <c r="DU31" i="19"/>
  <c r="DQ31" i="19"/>
  <c r="DM31" i="19"/>
  <c r="DI31" i="19"/>
  <c r="DE31" i="19"/>
  <c r="CW31" i="19"/>
  <c r="CS31" i="19"/>
  <c r="CO31" i="19"/>
  <c r="CK31" i="19"/>
  <c r="CG31" i="19"/>
  <c r="CH31" i="19" s="1"/>
  <c r="CD31" i="19"/>
  <c r="CE31" i="19" s="1"/>
  <c r="CB31" i="19"/>
  <c r="BX31" i="19"/>
  <c r="BY31" i="19" s="1"/>
  <c r="BN31" i="19"/>
  <c r="BJ31" i="19"/>
  <c r="BF31" i="19"/>
  <c r="BB31" i="19"/>
  <c r="AX31" i="19"/>
  <c r="AT31" i="19"/>
  <c r="AP31" i="19"/>
  <c r="AL31" i="19"/>
  <c r="AH31" i="19"/>
  <c r="AD31" i="19"/>
  <c r="Z31" i="19"/>
  <c r="V31" i="19"/>
  <c r="W31" i="19" s="1"/>
  <c r="S31" i="19"/>
  <c r="T31" i="19" s="1"/>
  <c r="Q31" i="19"/>
  <c r="N31" i="19"/>
  <c r="K31" i="19"/>
  <c r="H31" i="19"/>
  <c r="DY30" i="19"/>
  <c r="DU30" i="19"/>
  <c r="DQ30" i="19"/>
  <c r="DM30" i="19"/>
  <c r="DI30" i="19"/>
  <c r="DE30" i="19"/>
  <c r="CW30" i="19"/>
  <c r="CS30" i="19"/>
  <c r="CO30" i="19"/>
  <c r="CK30" i="19"/>
  <c r="CG30" i="19"/>
  <c r="CH30" i="19" s="1"/>
  <c r="CD30" i="19"/>
  <c r="CE30" i="19" s="1"/>
  <c r="CB30" i="19"/>
  <c r="BX30" i="19"/>
  <c r="BY30" i="19" s="1"/>
  <c r="BN30" i="19"/>
  <c r="BJ30" i="19"/>
  <c r="BF30" i="19"/>
  <c r="BB30" i="19"/>
  <c r="AX30" i="19"/>
  <c r="AT30" i="19"/>
  <c r="AP30" i="19"/>
  <c r="AL30" i="19"/>
  <c r="AH30" i="19"/>
  <c r="AD30" i="19"/>
  <c r="Z30" i="19"/>
  <c r="V30" i="19"/>
  <c r="W30" i="19" s="1"/>
  <c r="S30" i="19"/>
  <c r="T30" i="19" s="1"/>
  <c r="Q30" i="19"/>
  <c r="N30" i="19"/>
  <c r="K30" i="19"/>
  <c r="H30" i="19"/>
  <c r="DY29" i="19"/>
  <c r="DU29" i="19"/>
  <c r="DQ29" i="19"/>
  <c r="DM29" i="19"/>
  <c r="DI29" i="19"/>
  <c r="DE29" i="19"/>
  <c r="CW29" i="19"/>
  <c r="CS29" i="19"/>
  <c r="CO29" i="19"/>
  <c r="CK29" i="19"/>
  <c r="CG29" i="19"/>
  <c r="CH29" i="19" s="1"/>
  <c r="CD29" i="19"/>
  <c r="CE29" i="19" s="1"/>
  <c r="CB29" i="19"/>
  <c r="BX29" i="19"/>
  <c r="BY29" i="19" s="1"/>
  <c r="BN29" i="19"/>
  <c r="BJ29" i="19"/>
  <c r="BF29" i="19"/>
  <c r="BB29" i="19"/>
  <c r="AX29" i="19"/>
  <c r="AT29" i="19"/>
  <c r="AP29" i="19"/>
  <c r="AL29" i="19"/>
  <c r="AH29" i="19"/>
  <c r="AD29" i="19"/>
  <c r="Z29" i="19"/>
  <c r="V29" i="19"/>
  <c r="W29" i="19" s="1"/>
  <c r="S29" i="19"/>
  <c r="T29" i="19" s="1"/>
  <c r="Q29" i="19"/>
  <c r="N29" i="19"/>
  <c r="K29" i="19"/>
  <c r="H29" i="19"/>
  <c r="DY28" i="19"/>
  <c r="DU28" i="19"/>
  <c r="DQ28" i="19"/>
  <c r="DM28" i="19"/>
  <c r="DI28" i="19"/>
  <c r="DE28" i="19"/>
  <c r="CW28" i="19"/>
  <c r="CS28" i="19"/>
  <c r="CO28" i="19"/>
  <c r="CK28" i="19"/>
  <c r="CG28" i="19"/>
  <c r="CH28" i="19" s="1"/>
  <c r="CD28" i="19"/>
  <c r="CE28" i="19" s="1"/>
  <c r="CB28" i="19"/>
  <c r="BY28" i="19"/>
  <c r="BN28" i="19"/>
  <c r="BJ28" i="19"/>
  <c r="BF28" i="19"/>
  <c r="BB28" i="19"/>
  <c r="AX28" i="19"/>
  <c r="AT28" i="19"/>
  <c r="AP28" i="19"/>
  <c r="AL28" i="19"/>
  <c r="AH28" i="19"/>
  <c r="AD28" i="19"/>
  <c r="Z28" i="19"/>
  <c r="V28" i="19"/>
  <c r="W28" i="19" s="1"/>
  <c r="S28" i="19"/>
  <c r="T28" i="19" s="1"/>
  <c r="Q28" i="19"/>
  <c r="N28" i="19"/>
  <c r="K28" i="19"/>
  <c r="H28" i="19"/>
  <c r="DY27" i="19"/>
  <c r="DU27" i="19"/>
  <c r="DQ27" i="19"/>
  <c r="DM27" i="19"/>
  <c r="DI27" i="19"/>
  <c r="DE27" i="19"/>
  <c r="CW27" i="19"/>
  <c r="CS27" i="19"/>
  <c r="CO27" i="19"/>
  <c r="CK27" i="19"/>
  <c r="CG27" i="19"/>
  <c r="CH27" i="19" s="1"/>
  <c r="CD27" i="19"/>
  <c r="CE27" i="19" s="1"/>
  <c r="CB27" i="19"/>
  <c r="BX27" i="19"/>
  <c r="BY27" i="19" s="1"/>
  <c r="BN27" i="19"/>
  <c r="BJ27" i="19"/>
  <c r="BF27" i="19"/>
  <c r="BB27" i="19"/>
  <c r="AX27" i="19"/>
  <c r="AT27" i="19"/>
  <c r="AP27" i="19"/>
  <c r="AL27" i="19"/>
  <c r="AH27" i="19"/>
  <c r="AD27" i="19"/>
  <c r="Z27" i="19"/>
  <c r="V27" i="19"/>
  <c r="W27" i="19" s="1"/>
  <c r="S27" i="19"/>
  <c r="T27" i="19" s="1"/>
  <c r="Q27" i="19"/>
  <c r="N27" i="19"/>
  <c r="K27" i="19"/>
  <c r="H27" i="19"/>
  <c r="DY26" i="19"/>
  <c r="DU26" i="19"/>
  <c r="DQ26" i="19"/>
  <c r="DM26" i="19"/>
  <c r="DI26" i="19"/>
  <c r="DE26" i="19"/>
  <c r="CW26" i="19"/>
  <c r="CS26" i="19"/>
  <c r="CO26" i="19"/>
  <c r="CK26" i="19"/>
  <c r="CG26" i="19"/>
  <c r="CH26" i="19" s="1"/>
  <c r="CD26" i="19"/>
  <c r="CE26" i="19" s="1"/>
  <c r="CB26" i="19"/>
  <c r="BX26" i="19"/>
  <c r="BY26" i="19" s="1"/>
  <c r="BN26" i="19"/>
  <c r="BJ26" i="19"/>
  <c r="BF26" i="19"/>
  <c r="BB26" i="19"/>
  <c r="AX26" i="19"/>
  <c r="AT26" i="19"/>
  <c r="AP26" i="19"/>
  <c r="AL26" i="19"/>
  <c r="AH26" i="19"/>
  <c r="AC26" i="19"/>
  <c r="AD26" i="19" s="1"/>
  <c r="Z26" i="19"/>
  <c r="V26" i="19"/>
  <c r="W26" i="19" s="1"/>
  <c r="S26" i="19"/>
  <c r="T26" i="19" s="1"/>
  <c r="Q26" i="19"/>
  <c r="N26" i="19"/>
  <c r="K26" i="19"/>
  <c r="H26" i="19"/>
  <c r="DY25" i="19"/>
  <c r="DU25" i="19"/>
  <c r="DQ25" i="19"/>
  <c r="DM25" i="19"/>
  <c r="DI25" i="19"/>
  <c r="DE25" i="19"/>
  <c r="CW25" i="19"/>
  <c r="CS25" i="19"/>
  <c r="CO25" i="19"/>
  <c r="CK25" i="19"/>
  <c r="CG25" i="19"/>
  <c r="CH25" i="19" s="1"/>
  <c r="CD25" i="19"/>
  <c r="CE25" i="19" s="1"/>
  <c r="CB25" i="19"/>
  <c r="BY25" i="19"/>
  <c r="BN25" i="19"/>
  <c r="BJ25" i="19"/>
  <c r="BF25" i="19"/>
  <c r="BB25" i="19"/>
  <c r="AX25" i="19"/>
  <c r="AT25" i="19"/>
  <c r="AP25" i="19"/>
  <c r="AL25" i="19"/>
  <c r="AH25" i="19"/>
  <c r="AD25" i="19"/>
  <c r="Z25" i="19"/>
  <c r="V25" i="19"/>
  <c r="W25" i="19" s="1"/>
  <c r="S25" i="19"/>
  <c r="T25" i="19" s="1"/>
  <c r="Q25" i="19"/>
  <c r="N25" i="19"/>
  <c r="K25" i="19"/>
  <c r="H25" i="19"/>
  <c r="DY24" i="19"/>
  <c r="DU24" i="19"/>
  <c r="DQ24" i="19"/>
  <c r="DM24" i="19"/>
  <c r="DI24" i="19"/>
  <c r="DE24" i="19"/>
  <c r="CW24" i="19"/>
  <c r="CS24" i="19"/>
  <c r="CO24" i="19"/>
  <c r="CK24" i="19"/>
  <c r="CG24" i="19"/>
  <c r="CH24" i="19" s="1"/>
  <c r="CD24" i="19"/>
  <c r="CE24" i="19" s="1"/>
  <c r="CB24" i="19"/>
  <c r="BX24" i="19"/>
  <c r="BY24" i="19" s="1"/>
  <c r="BN24" i="19"/>
  <c r="BJ24" i="19"/>
  <c r="BF24" i="19"/>
  <c r="BB24" i="19"/>
  <c r="AX24" i="19"/>
  <c r="AT24" i="19"/>
  <c r="AP24" i="19"/>
  <c r="AL24" i="19"/>
  <c r="AH24" i="19"/>
  <c r="AD24" i="19"/>
  <c r="Z24" i="19"/>
  <c r="V24" i="19"/>
  <c r="W24" i="19" s="1"/>
  <c r="S24" i="19"/>
  <c r="T24" i="19" s="1"/>
  <c r="Q24" i="19"/>
  <c r="N24" i="19"/>
  <c r="K24" i="19"/>
  <c r="H24" i="19"/>
  <c r="DY23" i="19"/>
  <c r="DU23" i="19"/>
  <c r="DQ23" i="19"/>
  <c r="DM23" i="19"/>
  <c r="DI23" i="19"/>
  <c r="DE23" i="19"/>
  <c r="CW23" i="19"/>
  <c r="CS23" i="19"/>
  <c r="CO23" i="19"/>
  <c r="CK23" i="19"/>
  <c r="CG23" i="19"/>
  <c r="CH23" i="19" s="1"/>
  <c r="CD23" i="19"/>
  <c r="CE23" i="19" s="1"/>
  <c r="CB23" i="19"/>
  <c r="BY23" i="19"/>
  <c r="BN23" i="19"/>
  <c r="BJ23" i="19"/>
  <c r="BF23" i="19"/>
  <c r="BB23" i="19"/>
  <c r="AX23" i="19"/>
  <c r="AT23" i="19"/>
  <c r="AP23" i="19"/>
  <c r="AL23" i="19"/>
  <c r="AH23" i="19"/>
  <c r="AD23" i="19"/>
  <c r="Z23" i="19"/>
  <c r="V23" i="19"/>
  <c r="W23" i="19" s="1"/>
  <c r="S23" i="19"/>
  <c r="T23" i="19" s="1"/>
  <c r="Q23" i="19"/>
  <c r="N23" i="19"/>
  <c r="K23" i="19"/>
  <c r="H23" i="19"/>
  <c r="DY22" i="19"/>
  <c r="DU22" i="19"/>
  <c r="DQ22" i="19"/>
  <c r="DM22" i="19"/>
  <c r="DI22" i="19"/>
  <c r="DE22" i="19"/>
  <c r="CW22" i="19"/>
  <c r="CS22" i="19"/>
  <c r="CO22" i="19"/>
  <c r="CK22" i="19"/>
  <c r="CG22" i="19"/>
  <c r="CH22" i="19" s="1"/>
  <c r="CD22" i="19"/>
  <c r="CE22" i="19" s="1"/>
  <c r="CB22" i="19"/>
  <c r="BX22" i="19"/>
  <c r="BY22" i="19" s="1"/>
  <c r="BN22" i="19"/>
  <c r="BJ22" i="19"/>
  <c r="BF22" i="19"/>
  <c r="BB22" i="19"/>
  <c r="AX22" i="19"/>
  <c r="AT22" i="19"/>
  <c r="AP22" i="19"/>
  <c r="AL22" i="19"/>
  <c r="AH22" i="19"/>
  <c r="AD22" i="19"/>
  <c r="Z22" i="19"/>
  <c r="V22" i="19"/>
  <c r="W22" i="19" s="1"/>
  <c r="S22" i="19"/>
  <c r="T22" i="19" s="1"/>
  <c r="Q22" i="19"/>
  <c r="N22" i="19"/>
  <c r="K22" i="19"/>
  <c r="H22" i="19"/>
  <c r="DY21" i="19"/>
  <c r="DU21" i="19"/>
  <c r="DQ21" i="19"/>
  <c r="DM21" i="19"/>
  <c r="DI21" i="19"/>
  <c r="DE21" i="19"/>
  <c r="CW21" i="19"/>
  <c r="CS21" i="19"/>
  <c r="CO21" i="19"/>
  <c r="CK21" i="19"/>
  <c r="CG21" i="19"/>
  <c r="CH21" i="19" s="1"/>
  <c r="CD21" i="19"/>
  <c r="CE21" i="19" s="1"/>
  <c r="CB21" i="19"/>
  <c r="BX21" i="19"/>
  <c r="BY21" i="19" s="1"/>
  <c r="BN21" i="19"/>
  <c r="BJ21" i="19"/>
  <c r="BF21" i="19"/>
  <c r="BB21" i="19"/>
  <c r="AX21" i="19"/>
  <c r="AT21" i="19"/>
  <c r="AP21" i="19"/>
  <c r="AL21" i="19"/>
  <c r="AH21" i="19"/>
  <c r="AD21" i="19"/>
  <c r="Z21" i="19"/>
  <c r="V21" i="19"/>
  <c r="W21" i="19" s="1"/>
  <c r="S21" i="19"/>
  <c r="T21" i="19" s="1"/>
  <c r="Q21" i="19"/>
  <c r="N21" i="19"/>
  <c r="K21" i="19"/>
  <c r="H21" i="19"/>
  <c r="DY20" i="19"/>
  <c r="DU20" i="19"/>
  <c r="DQ20" i="19"/>
  <c r="DM20" i="19"/>
  <c r="DI20" i="19"/>
  <c r="DE20" i="19"/>
  <c r="CW20" i="19"/>
  <c r="CS20" i="19"/>
  <c r="CO20" i="19"/>
  <c r="CK20" i="19"/>
  <c r="CG20" i="19"/>
  <c r="CH20" i="19" s="1"/>
  <c r="CD20" i="19"/>
  <c r="CE20" i="19" s="1"/>
  <c r="CB20" i="19"/>
  <c r="BX20" i="19"/>
  <c r="BY20" i="19" s="1"/>
  <c r="BN20" i="19"/>
  <c r="BJ20" i="19"/>
  <c r="BF20" i="19"/>
  <c r="BB20" i="19"/>
  <c r="AX20" i="19"/>
  <c r="AT20" i="19"/>
  <c r="AP20" i="19"/>
  <c r="AL20" i="19"/>
  <c r="AH20" i="19"/>
  <c r="AD20" i="19"/>
  <c r="Z20" i="19"/>
  <c r="V20" i="19"/>
  <c r="W20" i="19" s="1"/>
  <c r="T20" i="19"/>
  <c r="S20" i="19"/>
  <c r="Q20" i="19"/>
  <c r="N20" i="19"/>
  <c r="K20" i="19"/>
  <c r="H20" i="19"/>
  <c r="DY19" i="19"/>
  <c r="DU19" i="19"/>
  <c r="DQ19" i="19"/>
  <c r="DM19" i="19"/>
  <c r="DI19" i="19"/>
  <c r="DE19" i="19"/>
  <c r="CW19" i="19"/>
  <c r="CS19" i="19"/>
  <c r="CO19" i="19"/>
  <c r="CK19" i="19"/>
  <c r="CG19" i="19"/>
  <c r="CH19" i="19" s="1"/>
  <c r="CD19" i="19"/>
  <c r="CE19" i="19" s="1"/>
  <c r="CB19" i="19"/>
  <c r="BX19" i="19"/>
  <c r="BY19" i="19" s="1"/>
  <c r="BN19" i="19"/>
  <c r="BJ19" i="19"/>
  <c r="BF19" i="19"/>
  <c r="BB19" i="19"/>
  <c r="AX19" i="19"/>
  <c r="AT19" i="19"/>
  <c r="AP19" i="19"/>
  <c r="AL19" i="19"/>
  <c r="AH19" i="19"/>
  <c r="AC19" i="19"/>
  <c r="AE19" i="19" s="1"/>
  <c r="Z19" i="19"/>
  <c r="V19" i="19"/>
  <c r="W19" i="19" s="1"/>
  <c r="S19" i="19"/>
  <c r="T19" i="19" s="1"/>
  <c r="Q19" i="19"/>
  <c r="N19" i="19"/>
  <c r="K19" i="19"/>
  <c r="H19" i="19"/>
  <c r="DY18" i="19"/>
  <c r="DU18" i="19"/>
  <c r="DQ18" i="19"/>
  <c r="DM18" i="19"/>
  <c r="DI18" i="19"/>
  <c r="DE18" i="19"/>
  <c r="CW18" i="19"/>
  <c r="CS18" i="19"/>
  <c r="CO18" i="19"/>
  <c r="CK18" i="19"/>
  <c r="CG18" i="19"/>
  <c r="CH18" i="19" s="1"/>
  <c r="CD18" i="19"/>
  <c r="CE18" i="19" s="1"/>
  <c r="CB18" i="19"/>
  <c r="BX18" i="19"/>
  <c r="BY18" i="19" s="1"/>
  <c r="BN18" i="19"/>
  <c r="BJ18" i="19"/>
  <c r="BF18" i="19"/>
  <c r="BB18" i="19"/>
  <c r="AX18" i="19"/>
  <c r="AT18" i="19"/>
  <c r="AP18" i="19"/>
  <c r="AL18" i="19"/>
  <c r="AH18" i="19"/>
  <c r="AC18" i="19"/>
  <c r="AD18" i="19" s="1"/>
  <c r="Z18" i="19"/>
  <c r="V18" i="19"/>
  <c r="S18" i="19"/>
  <c r="T18" i="19" s="1"/>
  <c r="Q18" i="19"/>
  <c r="N18" i="19"/>
  <c r="K18" i="19"/>
  <c r="H18" i="19"/>
  <c r="DY17" i="19"/>
  <c r="DU17" i="19"/>
  <c r="DQ17" i="19"/>
  <c r="DM17" i="19"/>
  <c r="DI17" i="19"/>
  <c r="DE17" i="19"/>
  <c r="CW17" i="19"/>
  <c r="CS17" i="19"/>
  <c r="CO17" i="19"/>
  <c r="CK17" i="19"/>
  <c r="CG17" i="19"/>
  <c r="CD17" i="19"/>
  <c r="CE17" i="19" s="1"/>
  <c r="CB17" i="19"/>
  <c r="BX17" i="19"/>
  <c r="BY17" i="19" s="1"/>
  <c r="BN17" i="19"/>
  <c r="BJ17" i="19"/>
  <c r="BF17" i="19"/>
  <c r="BB17" i="19"/>
  <c r="AX17" i="19"/>
  <c r="AT17" i="19"/>
  <c r="AP17" i="19"/>
  <c r="AL17" i="19"/>
  <c r="AH17" i="19"/>
  <c r="AC17" i="19"/>
  <c r="AE17" i="19" s="1"/>
  <c r="Z17" i="19"/>
  <c r="V17" i="19"/>
  <c r="W17" i="19" s="1"/>
  <c r="S17" i="19"/>
  <c r="T17" i="19" s="1"/>
  <c r="Q17" i="19"/>
  <c r="N17" i="19"/>
  <c r="K17" i="19"/>
  <c r="H17" i="19"/>
  <c r="EA15" i="19"/>
  <c r="EA16" i="19" s="1"/>
  <c r="DX15" i="19"/>
  <c r="DX16" i="19" s="1"/>
  <c r="DW15" i="19"/>
  <c r="DW16" i="19" s="1"/>
  <c r="DT15" i="19"/>
  <c r="DT16" i="19" s="1"/>
  <c r="DS15" i="19"/>
  <c r="DS16" i="19" s="1"/>
  <c r="DP15" i="19"/>
  <c r="DP16" i="19" s="1"/>
  <c r="DO15" i="19"/>
  <c r="DO16" i="19" s="1"/>
  <c r="DL15" i="19"/>
  <c r="DL16" i="19" s="1"/>
  <c r="DK15" i="19"/>
  <c r="DK16" i="19" s="1"/>
  <c r="DH15" i="19"/>
  <c r="DH16" i="19" s="1"/>
  <c r="DG15" i="19"/>
  <c r="DG16" i="19" s="1"/>
  <c r="DD15" i="19"/>
  <c r="DD16" i="19" s="1"/>
  <c r="DC15" i="19"/>
  <c r="DC16" i="19" s="1"/>
  <c r="DA15" i="19"/>
  <c r="DA16" i="19" s="1"/>
  <c r="CZ15" i="19"/>
  <c r="CZ16" i="19" s="1"/>
  <c r="CY15" i="19"/>
  <c r="CY16" i="19" s="1"/>
  <c r="CV15" i="19"/>
  <c r="CV16" i="19" s="1"/>
  <c r="CU15" i="19"/>
  <c r="CU16" i="19" s="1"/>
  <c r="CR15" i="19"/>
  <c r="CR16" i="19" s="1"/>
  <c r="CQ15" i="19"/>
  <c r="CQ16" i="19" s="1"/>
  <c r="CN15" i="19"/>
  <c r="CN16" i="19" s="1"/>
  <c r="CM15" i="19"/>
  <c r="CM16" i="19" s="1"/>
  <c r="CJ15" i="19"/>
  <c r="CJ16" i="19" s="1"/>
  <c r="CI15" i="19"/>
  <c r="CI16" i="19" s="1"/>
  <c r="CF15" i="19"/>
  <c r="CF16" i="19" s="1"/>
  <c r="CC15" i="19"/>
  <c r="CC16" i="19" s="1"/>
  <c r="CA15" i="19"/>
  <c r="CA16" i="19" s="1"/>
  <c r="BZ15" i="19"/>
  <c r="BZ16" i="19" s="1"/>
  <c r="BW15" i="19"/>
  <c r="BW16" i="19" s="1"/>
  <c r="BP15" i="19"/>
  <c r="BP16" i="19" s="1"/>
  <c r="BM15" i="19"/>
  <c r="BM16" i="19" s="1"/>
  <c r="BL15" i="19"/>
  <c r="BL16" i="19" s="1"/>
  <c r="BI15" i="19"/>
  <c r="BI16" i="19" s="1"/>
  <c r="BH15" i="19"/>
  <c r="BH16" i="19" s="1"/>
  <c r="BE15" i="19"/>
  <c r="BE16" i="19" s="1"/>
  <c r="BD15" i="19"/>
  <c r="BD16" i="19" s="1"/>
  <c r="BA15" i="19"/>
  <c r="BA16" i="19" s="1"/>
  <c r="AZ15" i="19"/>
  <c r="AZ16" i="19" s="1"/>
  <c r="AW15" i="19"/>
  <c r="AW16" i="19" s="1"/>
  <c r="AV15" i="19"/>
  <c r="AV16" i="19" s="1"/>
  <c r="AS15" i="19"/>
  <c r="AS16" i="19" s="1"/>
  <c r="AR15" i="19"/>
  <c r="AR16" i="19" s="1"/>
  <c r="AO15" i="19"/>
  <c r="AO16" i="19" s="1"/>
  <c r="AN15" i="19"/>
  <c r="AN16" i="19" s="1"/>
  <c r="AK15" i="19"/>
  <c r="AK16" i="19" s="1"/>
  <c r="AJ15" i="19"/>
  <c r="AJ16" i="19" s="1"/>
  <c r="AG15" i="19"/>
  <c r="AG16" i="19" s="1"/>
  <c r="AF15" i="19"/>
  <c r="AF16" i="19" s="1"/>
  <c r="AB15" i="19"/>
  <c r="AB16" i="19" s="1"/>
  <c r="Y15" i="19"/>
  <c r="Y16" i="19" s="1"/>
  <c r="X15" i="19"/>
  <c r="X16" i="19" s="1"/>
  <c r="U15" i="19"/>
  <c r="U16" i="19" s="1"/>
  <c r="R15" i="19"/>
  <c r="R16" i="19" s="1"/>
  <c r="P15" i="19"/>
  <c r="P16" i="19" s="1"/>
  <c r="O15" i="19"/>
  <c r="O16" i="19" s="1"/>
  <c r="M15" i="19"/>
  <c r="M16" i="19" s="1"/>
  <c r="L15" i="19"/>
  <c r="L16" i="19" s="1"/>
  <c r="J15" i="19"/>
  <c r="J16" i="19" s="1"/>
  <c r="I15" i="19"/>
  <c r="I16" i="19" s="1"/>
  <c r="G15" i="19"/>
  <c r="G16" i="19" s="1"/>
  <c r="F15" i="19"/>
  <c r="F16" i="19" s="1"/>
  <c r="E15" i="19"/>
  <c r="E16" i="19" s="1"/>
  <c r="D15" i="19"/>
  <c r="D16" i="19" s="1"/>
  <c r="C15" i="19"/>
  <c r="C16" i="19" s="1"/>
  <c r="B15" i="19"/>
  <c r="B16" i="19" s="1"/>
  <c r="DY14" i="19"/>
  <c r="DU14" i="19"/>
  <c r="DQ14" i="19"/>
  <c r="DM14" i="19"/>
  <c r="DI14" i="19"/>
  <c r="DE14" i="19"/>
  <c r="CW14" i="19"/>
  <c r="CS14" i="19"/>
  <c r="CO14" i="19"/>
  <c r="CK14" i="19"/>
  <c r="CG14" i="19"/>
  <c r="CH14" i="19" s="1"/>
  <c r="CD14" i="19"/>
  <c r="CE14" i="19" s="1"/>
  <c r="CB14" i="19"/>
  <c r="BX14" i="19"/>
  <c r="BY14" i="19" s="1"/>
  <c r="BN14" i="19"/>
  <c r="BJ14" i="19"/>
  <c r="BF14" i="19"/>
  <c r="BB14" i="19"/>
  <c r="AX14" i="19"/>
  <c r="AT14" i="19"/>
  <c r="AP14" i="19"/>
  <c r="AL14" i="19"/>
  <c r="AH14" i="19"/>
  <c r="AC14" i="19"/>
  <c r="AD14" i="19" s="1"/>
  <c r="Z14" i="19"/>
  <c r="V14" i="19"/>
  <c r="W14" i="19" s="1"/>
  <c r="S14" i="19"/>
  <c r="T14" i="19" s="1"/>
  <c r="Q14" i="19"/>
  <c r="N14" i="19"/>
  <c r="K14" i="19"/>
  <c r="H14" i="19"/>
  <c r="DY13" i="19"/>
  <c r="DU13" i="19"/>
  <c r="DQ13" i="19"/>
  <c r="DM13" i="19"/>
  <c r="DI13" i="19"/>
  <c r="DE13" i="19"/>
  <c r="CW13" i="19"/>
  <c r="CS13" i="19"/>
  <c r="CO13" i="19"/>
  <c r="CK13" i="19"/>
  <c r="CG13" i="19"/>
  <c r="CH13" i="19" s="1"/>
  <c r="CD13" i="19"/>
  <c r="CE13" i="19" s="1"/>
  <c r="CB13" i="19"/>
  <c r="BX13" i="19"/>
  <c r="BY13" i="19" s="1"/>
  <c r="BN13" i="19"/>
  <c r="BJ13" i="19"/>
  <c r="BF13" i="19"/>
  <c r="BB13" i="19"/>
  <c r="AX13" i="19"/>
  <c r="AT13" i="19"/>
  <c r="AP13" i="19"/>
  <c r="AL13" i="19"/>
  <c r="AH13" i="19"/>
  <c r="AC13" i="19"/>
  <c r="AD13" i="19" s="1"/>
  <c r="Z13" i="19"/>
  <c r="V13" i="19"/>
  <c r="W13" i="19" s="1"/>
  <c r="S13" i="19"/>
  <c r="T13" i="19" s="1"/>
  <c r="Q13" i="19"/>
  <c r="N13" i="19"/>
  <c r="K13" i="19"/>
  <c r="H13" i="19"/>
  <c r="DY12" i="19"/>
  <c r="DU12" i="19"/>
  <c r="DQ12" i="19"/>
  <c r="DM12" i="19"/>
  <c r="DI12" i="19"/>
  <c r="DE12" i="19"/>
  <c r="CW12" i="19"/>
  <c r="CS12" i="19"/>
  <c r="CO12" i="19"/>
  <c r="CK12" i="19"/>
  <c r="CG12" i="19"/>
  <c r="CH12" i="19" s="1"/>
  <c r="CD12" i="19"/>
  <c r="CE12" i="19" s="1"/>
  <c r="CB12" i="19"/>
  <c r="BX12" i="19"/>
  <c r="BY12" i="19" s="1"/>
  <c r="BN12" i="19"/>
  <c r="BJ12" i="19"/>
  <c r="BF12" i="19"/>
  <c r="BB12" i="19"/>
  <c r="AX12" i="19"/>
  <c r="AT12" i="19"/>
  <c r="AP12" i="19"/>
  <c r="AL12" i="19"/>
  <c r="AH12" i="19"/>
  <c r="AC12" i="19"/>
  <c r="AD12" i="19" s="1"/>
  <c r="Z12" i="19"/>
  <c r="V12" i="19"/>
  <c r="W12" i="19" s="1"/>
  <c r="S12" i="19"/>
  <c r="T12" i="19" s="1"/>
  <c r="Q12" i="19"/>
  <c r="N12" i="19"/>
  <c r="K12" i="19"/>
  <c r="H12" i="19"/>
  <c r="DY11" i="19"/>
  <c r="DU11" i="19"/>
  <c r="DQ11" i="19"/>
  <c r="DM11" i="19"/>
  <c r="DI11" i="19"/>
  <c r="DE11" i="19"/>
  <c r="CW11" i="19"/>
  <c r="CS11" i="19"/>
  <c r="CO11" i="19"/>
  <c r="CK11" i="19"/>
  <c r="CG11" i="19"/>
  <c r="CH11" i="19" s="1"/>
  <c r="CD11" i="19"/>
  <c r="CE11" i="19" s="1"/>
  <c r="CB11" i="19"/>
  <c r="BX11" i="19"/>
  <c r="BY11" i="19" s="1"/>
  <c r="BN11" i="19"/>
  <c r="BJ11" i="19"/>
  <c r="BF11" i="19"/>
  <c r="BB11" i="19"/>
  <c r="AX11" i="19"/>
  <c r="AT11" i="19"/>
  <c r="AP11" i="19"/>
  <c r="AL11" i="19"/>
  <c r="AH11" i="19"/>
  <c r="AC11" i="19"/>
  <c r="AD11" i="19" s="1"/>
  <c r="Z11" i="19"/>
  <c r="V11" i="19"/>
  <c r="W11" i="19" s="1"/>
  <c r="S11" i="19"/>
  <c r="T11" i="19" s="1"/>
  <c r="Q11" i="19"/>
  <c r="N11" i="19"/>
  <c r="K11" i="19"/>
  <c r="H11" i="19"/>
  <c r="DY10" i="19"/>
  <c r="DU10" i="19"/>
  <c r="DQ10" i="19"/>
  <c r="DM10" i="19"/>
  <c r="DI10" i="19"/>
  <c r="DE10" i="19"/>
  <c r="CW10" i="19"/>
  <c r="CS10" i="19"/>
  <c r="CO10" i="19"/>
  <c r="CK10" i="19"/>
  <c r="CG10" i="19"/>
  <c r="CH10" i="19" s="1"/>
  <c r="CD10" i="19"/>
  <c r="CE10" i="19" s="1"/>
  <c r="CB10" i="19"/>
  <c r="BY10" i="19"/>
  <c r="BN10" i="19"/>
  <c r="BJ10" i="19"/>
  <c r="BF10" i="19"/>
  <c r="BB10" i="19"/>
  <c r="AX10" i="19"/>
  <c r="AT10" i="19"/>
  <c r="AP10" i="19"/>
  <c r="AL10" i="19"/>
  <c r="AH10" i="19"/>
  <c r="AC10" i="19"/>
  <c r="AD10" i="19" s="1"/>
  <c r="Z10" i="19"/>
  <c r="V10" i="19"/>
  <c r="W10" i="19" s="1"/>
  <c r="S10" i="19"/>
  <c r="T10" i="19" s="1"/>
  <c r="Q10" i="19"/>
  <c r="N10" i="19"/>
  <c r="K10" i="19"/>
  <c r="H10" i="19"/>
  <c r="DY9" i="19"/>
  <c r="DU9" i="19"/>
  <c r="DQ9" i="19"/>
  <c r="DM9" i="19"/>
  <c r="DI9" i="19"/>
  <c r="DE9" i="19"/>
  <c r="CW9" i="19"/>
  <c r="CS9" i="19"/>
  <c r="CO9" i="19"/>
  <c r="CK9" i="19"/>
  <c r="CG9" i="19"/>
  <c r="CH9" i="19" s="1"/>
  <c r="CD9" i="19"/>
  <c r="CE9" i="19" s="1"/>
  <c r="CB9" i="19"/>
  <c r="BY9" i="19"/>
  <c r="BN9" i="19"/>
  <c r="BJ9" i="19"/>
  <c r="BF9" i="19"/>
  <c r="BB9" i="19"/>
  <c r="AX9" i="19"/>
  <c r="AT9" i="19"/>
  <c r="AP9" i="19"/>
  <c r="AL9" i="19"/>
  <c r="AH9" i="19"/>
  <c r="AC9" i="19"/>
  <c r="AD9" i="19" s="1"/>
  <c r="Z9" i="19"/>
  <c r="V9" i="19"/>
  <c r="W9" i="19" s="1"/>
  <c r="S9" i="19"/>
  <c r="T9" i="19" s="1"/>
  <c r="Q9" i="19"/>
  <c r="N9" i="19"/>
  <c r="K9" i="19"/>
  <c r="H9" i="19"/>
  <c r="DY8" i="19"/>
  <c r="DU8" i="19"/>
  <c r="DQ8" i="19"/>
  <c r="DM8" i="19"/>
  <c r="DI8" i="19"/>
  <c r="DE8" i="19"/>
  <c r="CW8" i="19"/>
  <c r="CS8" i="19"/>
  <c r="CO8" i="19"/>
  <c r="CK8" i="19"/>
  <c r="CG8" i="19"/>
  <c r="CH8" i="19" s="1"/>
  <c r="CD8" i="19"/>
  <c r="CE8" i="19" s="1"/>
  <c r="CB8" i="19"/>
  <c r="BX8" i="19"/>
  <c r="BN8" i="19"/>
  <c r="BJ8" i="19"/>
  <c r="BF8" i="19"/>
  <c r="BB8" i="19"/>
  <c r="AX8" i="19"/>
  <c r="AT8" i="19"/>
  <c r="AP8" i="19"/>
  <c r="AL8" i="19"/>
  <c r="AH8" i="19"/>
  <c r="AD8" i="19"/>
  <c r="Z8" i="19"/>
  <c r="V8" i="19"/>
  <c r="W8" i="19" s="1"/>
  <c r="S8" i="19"/>
  <c r="T8" i="19" s="1"/>
  <c r="Q8" i="19"/>
  <c r="N8" i="19"/>
  <c r="K8" i="19"/>
  <c r="H8" i="19"/>
  <c r="DY7" i="19"/>
  <c r="DU7" i="19"/>
  <c r="DQ7" i="19"/>
  <c r="DM7" i="19"/>
  <c r="DI7" i="19"/>
  <c r="DE7" i="19"/>
  <c r="CW7" i="19"/>
  <c r="CS7" i="19"/>
  <c r="CO7" i="19"/>
  <c r="CK7" i="19"/>
  <c r="CG7" i="19"/>
  <c r="CH7" i="19" s="1"/>
  <c r="CD7" i="19"/>
  <c r="CE7" i="19" s="1"/>
  <c r="CB7" i="19"/>
  <c r="BY7" i="19"/>
  <c r="BN7" i="19"/>
  <c r="BJ7" i="19"/>
  <c r="BF7" i="19"/>
  <c r="BB7" i="19"/>
  <c r="AX7" i="19"/>
  <c r="AT7" i="19"/>
  <c r="AP7" i="19"/>
  <c r="AL7" i="19"/>
  <c r="AH7" i="19"/>
  <c r="AC7" i="19"/>
  <c r="AD7" i="19" s="1"/>
  <c r="Z7" i="19"/>
  <c r="V7" i="19"/>
  <c r="W7" i="19" s="1"/>
  <c r="S7" i="19"/>
  <c r="T7" i="19" s="1"/>
  <c r="Q7" i="19"/>
  <c r="N7" i="19"/>
  <c r="K7" i="19"/>
  <c r="H7" i="19"/>
  <c r="DY6" i="19"/>
  <c r="DU6" i="19"/>
  <c r="DQ6" i="19"/>
  <c r="DM6" i="19"/>
  <c r="DI6" i="19"/>
  <c r="DE6" i="19"/>
  <c r="CW6" i="19"/>
  <c r="CS6" i="19"/>
  <c r="CO6" i="19"/>
  <c r="CK6" i="19"/>
  <c r="CG6" i="19"/>
  <c r="CH6" i="19" s="1"/>
  <c r="CD6" i="19"/>
  <c r="CE6" i="19" s="1"/>
  <c r="CB6" i="19"/>
  <c r="BY6" i="19"/>
  <c r="BN6" i="19"/>
  <c r="BJ6" i="19"/>
  <c r="BF6" i="19"/>
  <c r="BB6" i="19"/>
  <c r="AX6" i="19"/>
  <c r="AT6" i="19"/>
  <c r="AP6" i="19"/>
  <c r="AL6" i="19"/>
  <c r="AH6" i="19"/>
  <c r="AC6" i="19"/>
  <c r="AD6" i="19" s="1"/>
  <c r="Z6" i="19"/>
  <c r="V6" i="19"/>
  <c r="W6" i="19" s="1"/>
  <c r="S6" i="19"/>
  <c r="T6" i="19" s="1"/>
  <c r="Q6" i="19"/>
  <c r="N6" i="19"/>
  <c r="K6" i="19"/>
  <c r="H6" i="19"/>
  <c r="DY5" i="19"/>
  <c r="DU5" i="19"/>
  <c r="DQ5" i="19"/>
  <c r="DM5" i="19"/>
  <c r="DI5" i="19"/>
  <c r="DE5" i="19"/>
  <c r="CW5" i="19"/>
  <c r="CS5" i="19"/>
  <c r="CO5" i="19"/>
  <c r="CK5" i="19"/>
  <c r="CG5" i="19"/>
  <c r="CH5" i="19" s="1"/>
  <c r="CE5" i="19"/>
  <c r="CB5" i="19"/>
  <c r="BY5" i="19"/>
  <c r="BN5" i="19"/>
  <c r="BJ5" i="19"/>
  <c r="BF5" i="19"/>
  <c r="BB5" i="19"/>
  <c r="AX5" i="19"/>
  <c r="AT5" i="19"/>
  <c r="AP5" i="19"/>
  <c r="AL5" i="19"/>
  <c r="AH5" i="19"/>
  <c r="AD5" i="19"/>
  <c r="Z5" i="19"/>
  <c r="V5" i="19"/>
  <c r="W5" i="19" s="1"/>
  <c r="S5" i="19"/>
  <c r="T5" i="19" s="1"/>
  <c r="Q5" i="19"/>
  <c r="N5" i="19"/>
  <c r="K5" i="19"/>
  <c r="H5" i="19"/>
  <c r="DY4" i="19"/>
  <c r="DU4" i="19"/>
  <c r="DQ4" i="19"/>
  <c r="DM4" i="19"/>
  <c r="DI4" i="19"/>
  <c r="DE4" i="19"/>
  <c r="CW4" i="19"/>
  <c r="CS4" i="19"/>
  <c r="CO4" i="19"/>
  <c r="CK4" i="19"/>
  <c r="CG4" i="19"/>
  <c r="CH4" i="19" s="1"/>
  <c r="CE4" i="19"/>
  <c r="CB4" i="19"/>
  <c r="BY4" i="19"/>
  <c r="BN4" i="19"/>
  <c r="BJ4" i="19"/>
  <c r="BF4" i="19"/>
  <c r="BB4" i="19"/>
  <c r="AX4" i="19"/>
  <c r="AT4" i="19"/>
  <c r="AP4" i="19"/>
  <c r="AL4" i="19"/>
  <c r="AH4" i="19"/>
  <c r="AC4" i="19"/>
  <c r="AD4" i="19" s="1"/>
  <c r="Z4" i="19"/>
  <c r="V4" i="19"/>
  <c r="W4" i="19" s="1"/>
  <c r="S4" i="19"/>
  <c r="T4" i="19" s="1"/>
  <c r="Q4" i="19"/>
  <c r="N4" i="19"/>
  <c r="K4" i="19"/>
  <c r="H4" i="19"/>
  <c r="DY3" i="19"/>
  <c r="DU3" i="19"/>
  <c r="DQ3" i="19"/>
  <c r="DM3" i="19"/>
  <c r="DI3" i="19"/>
  <c r="DE3" i="19"/>
  <c r="CW3" i="19"/>
  <c r="CS3" i="19"/>
  <c r="CO3" i="19"/>
  <c r="CK3" i="19"/>
  <c r="CG3" i="19"/>
  <c r="CH3" i="19" s="1"/>
  <c r="CE3" i="19"/>
  <c r="CB3" i="19"/>
  <c r="BY3" i="19"/>
  <c r="BN3" i="19"/>
  <c r="BJ3" i="19"/>
  <c r="BF3" i="19"/>
  <c r="BB3" i="19"/>
  <c r="AX3" i="19"/>
  <c r="AT3" i="19"/>
  <c r="AP3" i="19"/>
  <c r="AL3" i="19"/>
  <c r="AH3" i="19"/>
  <c r="AD3" i="19"/>
  <c r="Z3" i="19"/>
  <c r="V3" i="19"/>
  <c r="W3" i="19" s="1"/>
  <c r="S3" i="19"/>
  <c r="T3" i="19" s="1"/>
  <c r="Q3" i="19"/>
  <c r="N3" i="19"/>
  <c r="K3" i="19"/>
  <c r="H3" i="19"/>
  <c r="DY2" i="19"/>
  <c r="DU2" i="19"/>
  <c r="DQ2" i="19"/>
  <c r="DM2" i="19"/>
  <c r="DI2" i="19"/>
  <c r="DE2" i="19"/>
  <c r="CW2" i="19"/>
  <c r="CS2" i="19"/>
  <c r="CO2" i="19"/>
  <c r="CK2" i="19"/>
  <c r="CG2" i="19"/>
  <c r="CD2" i="19"/>
  <c r="CB2" i="19"/>
  <c r="BY2" i="19"/>
  <c r="BN2" i="19"/>
  <c r="BJ2" i="19"/>
  <c r="BF2" i="19"/>
  <c r="BB2" i="19"/>
  <c r="AX2" i="19"/>
  <c r="AT2" i="19"/>
  <c r="AP2" i="19"/>
  <c r="AL2" i="19"/>
  <c r="AH2" i="19"/>
  <c r="AC2" i="19"/>
  <c r="AD2" i="19" s="1"/>
  <c r="Z2" i="19"/>
  <c r="V2" i="19"/>
  <c r="S2" i="19"/>
  <c r="Q2" i="19"/>
  <c r="N2" i="19"/>
  <c r="K2" i="19"/>
  <c r="H2" i="19"/>
  <c r="C7" i="12"/>
  <c r="J5" i="12"/>
  <c r="D7" i="12"/>
  <c r="E7" i="12"/>
  <c r="F7" i="12"/>
  <c r="G7" i="12"/>
  <c r="H7" i="12"/>
  <c r="DZ32" i="19" l="1"/>
  <c r="AM32" i="19"/>
  <c r="DJ32" i="19"/>
  <c r="DJ33" i="19" s="1"/>
  <c r="BK32" i="19"/>
  <c r="CL15" i="19"/>
  <c r="CP43" i="19"/>
  <c r="CP44" i="19" s="1"/>
  <c r="CX32" i="19"/>
  <c r="BK15" i="19"/>
  <c r="BK16" i="19" s="1"/>
  <c r="BF32" i="19"/>
  <c r="BF33" i="19" s="1"/>
  <c r="AE2" i="19"/>
  <c r="AE6" i="19"/>
  <c r="AE10" i="19"/>
  <c r="AE14" i="19"/>
  <c r="AE43" i="19"/>
  <c r="AI32" i="19"/>
  <c r="AI33" i="19" s="1"/>
  <c r="AQ15" i="19"/>
  <c r="AQ43" i="19"/>
  <c r="BC15" i="19"/>
  <c r="BC33" i="19"/>
  <c r="BC43" i="19"/>
  <c r="BC44" i="19" s="1"/>
  <c r="BG43" i="19"/>
  <c r="BG44" i="19" s="1"/>
  <c r="BO32" i="19"/>
  <c r="BO33" i="19" s="1"/>
  <c r="CT32" i="19"/>
  <c r="CT33" i="19" s="1"/>
  <c r="CX33" i="19"/>
  <c r="DN15" i="19"/>
  <c r="DN43" i="19"/>
  <c r="DN44" i="19" s="1"/>
  <c r="DZ33" i="19"/>
  <c r="AE7" i="19"/>
  <c r="AE11" i="19"/>
  <c r="AU33" i="19"/>
  <c r="BG33" i="19"/>
  <c r="AE4" i="19"/>
  <c r="AE12" i="19"/>
  <c r="AE18" i="19"/>
  <c r="AE26" i="19"/>
  <c r="AQ32" i="19"/>
  <c r="AQ33" i="19" s="1"/>
  <c r="AU32" i="19"/>
  <c r="AY15" i="19"/>
  <c r="AY16" i="19" s="1"/>
  <c r="AY32" i="19"/>
  <c r="AY43" i="19"/>
  <c r="AY44" i="19" s="1"/>
  <c r="BC32" i="19"/>
  <c r="BG32" i="19"/>
  <c r="CL32" i="19"/>
  <c r="CL33" i="19" s="1"/>
  <c r="CT15" i="19"/>
  <c r="CT16" i="19" s="1"/>
  <c r="CT43" i="19"/>
  <c r="CT44" i="19" s="1"/>
  <c r="DB32" i="19"/>
  <c r="DB33" i="19" s="1"/>
  <c r="DF32" i="19"/>
  <c r="DF33" i="19" s="1"/>
  <c r="DJ15" i="19"/>
  <c r="DJ16" i="19" s="1"/>
  <c r="DN32" i="19"/>
  <c r="DN33" i="19" s="1"/>
  <c r="AD19" i="19"/>
  <c r="AE9" i="19"/>
  <c r="AE13" i="19"/>
  <c r="AM15" i="19"/>
  <c r="AM16" i="19" s="1"/>
  <c r="AM43" i="19"/>
  <c r="AM44" i="19" s="1"/>
  <c r="BK43" i="19"/>
  <c r="BK44" i="19" s="1"/>
  <c r="CP32" i="19"/>
  <c r="CP33" i="19" s="1"/>
  <c r="CX15" i="19"/>
  <c r="CX16" i="19" s="1"/>
  <c r="CX43" i="19"/>
  <c r="DJ43" i="19"/>
  <c r="DJ44" i="19" s="1"/>
  <c r="DR32" i="19"/>
  <c r="DR33" i="19" s="1"/>
  <c r="DV32" i="19"/>
  <c r="DV33" i="19" s="1"/>
  <c r="DZ15" i="19"/>
  <c r="DZ16" i="19" s="1"/>
  <c r="DZ43" i="19"/>
  <c r="DZ44" i="19" s="1"/>
  <c r="DV44" i="19"/>
  <c r="DV15" i="19"/>
  <c r="DV16" i="19" s="1"/>
  <c r="DV43" i="19"/>
  <c r="DR15" i="19"/>
  <c r="DR16" i="19" s="1"/>
  <c r="DR43" i="19"/>
  <c r="DR44" i="19" s="1"/>
  <c r="DN16" i="19"/>
  <c r="DF15" i="19"/>
  <c r="DF16" i="19" s="1"/>
  <c r="DF43" i="19"/>
  <c r="DF44" i="19" s="1"/>
  <c r="DB15" i="19"/>
  <c r="DB16" i="19" s="1"/>
  <c r="DB43" i="19"/>
  <c r="DB44" i="19" s="1"/>
  <c r="CX44" i="19"/>
  <c r="CP15" i="19"/>
  <c r="CP16" i="19" s="1"/>
  <c r="CL16" i="19"/>
  <c r="CL43" i="19"/>
  <c r="CL44" i="19" s="1"/>
  <c r="BO15" i="19"/>
  <c r="BO16" i="19" s="1"/>
  <c r="BO43" i="19"/>
  <c r="BO44" i="19" s="1"/>
  <c r="BK33" i="19"/>
  <c r="BG15" i="19"/>
  <c r="BG16" i="19" s="1"/>
  <c r="BC16" i="19"/>
  <c r="AY33" i="19"/>
  <c r="AU15" i="19"/>
  <c r="AU16" i="19" s="1"/>
  <c r="AU43" i="19"/>
  <c r="AU44" i="19" s="1"/>
  <c r="AQ44" i="19"/>
  <c r="AQ16" i="19"/>
  <c r="AM33" i="19"/>
  <c r="AI15" i="19"/>
  <c r="AI16" i="19" s="1"/>
  <c r="AI43" i="19"/>
  <c r="AI44" i="19" s="1"/>
  <c r="AE44" i="19"/>
  <c r="BX45" i="19"/>
  <c r="BX32" i="19"/>
  <c r="DM32" i="19"/>
  <c r="DM33" i="19" s="1"/>
  <c r="AT32" i="19"/>
  <c r="AT33" i="19" s="1"/>
  <c r="BJ32" i="19"/>
  <c r="BJ33" i="19" s="1"/>
  <c r="AD43" i="19"/>
  <c r="AD44" i="19" s="1"/>
  <c r="AT43" i="19"/>
  <c r="Z32" i="19"/>
  <c r="Z33" i="19" s="1"/>
  <c r="CW32" i="19"/>
  <c r="CW33" i="19" s="1"/>
  <c r="V32" i="19"/>
  <c r="V33" i="19" s="1"/>
  <c r="AA43" i="19"/>
  <c r="AA44" i="19" s="1"/>
  <c r="BJ45" i="19"/>
  <c r="V45" i="19"/>
  <c r="N45" i="19"/>
  <c r="CK45" i="19"/>
  <c r="DE45" i="19"/>
  <c r="DU45" i="19"/>
  <c r="AX32" i="19"/>
  <c r="AX33" i="19" s="1"/>
  <c r="CD32" i="19"/>
  <c r="CO32" i="19"/>
  <c r="CO33" i="19" s="1"/>
  <c r="CB32" i="19"/>
  <c r="CB33" i="19" s="1"/>
  <c r="DQ32" i="19"/>
  <c r="DQ33" i="19" s="1"/>
  <c r="AA32" i="19"/>
  <c r="AA33" i="19" s="1"/>
  <c r="Q15" i="19"/>
  <c r="Q16" i="19" s="1"/>
  <c r="AT45" i="19"/>
  <c r="CD45" i="19"/>
  <c r="DQ15" i="19"/>
  <c r="DQ16" i="19" s="1"/>
  <c r="AC32" i="19"/>
  <c r="AC33" i="19" s="1"/>
  <c r="N32" i="19"/>
  <c r="N33" i="19" s="1"/>
  <c r="W18" i="19"/>
  <c r="W32" i="19" s="1"/>
  <c r="W33" i="19" s="1"/>
  <c r="AT44" i="19"/>
  <c r="CW43" i="19"/>
  <c r="CW44" i="19" s="1"/>
  <c r="DQ43" i="19"/>
  <c r="DQ44" i="19" s="1"/>
  <c r="BJ43" i="19"/>
  <c r="BJ44" i="19" s="1"/>
  <c r="AA15" i="19"/>
  <c r="AA16" i="19" s="1"/>
  <c r="H45" i="19"/>
  <c r="S45" i="19"/>
  <c r="Z45" i="19"/>
  <c r="AL45" i="19"/>
  <c r="BB45" i="19"/>
  <c r="CG45" i="19"/>
  <c r="CS45" i="19"/>
  <c r="DM45" i="19"/>
  <c r="K15" i="19"/>
  <c r="K16" i="19" s="1"/>
  <c r="S15" i="19"/>
  <c r="S16" i="19" s="1"/>
  <c r="AL15" i="19"/>
  <c r="AL16" i="19" s="1"/>
  <c r="BB15" i="19"/>
  <c r="BB16" i="19" s="1"/>
  <c r="CS15" i="19"/>
  <c r="CS16" i="19" s="1"/>
  <c r="DI15" i="19"/>
  <c r="DI16" i="19" s="1"/>
  <c r="DY15" i="19"/>
  <c r="DY16" i="19" s="1"/>
  <c r="K45" i="19"/>
  <c r="T2" i="19"/>
  <c r="AC45" i="19"/>
  <c r="AP45" i="19"/>
  <c r="BF45" i="19"/>
  <c r="CB45" i="19"/>
  <c r="CH2" i="19"/>
  <c r="CW45" i="19"/>
  <c r="DQ45" i="19"/>
  <c r="H15" i="19"/>
  <c r="H16" i="19" s="1"/>
  <c r="AC15" i="19"/>
  <c r="AC16" i="19" s="1"/>
  <c r="AH15" i="19"/>
  <c r="AH16" i="19" s="1"/>
  <c r="AX15" i="19"/>
  <c r="AX16" i="19" s="1"/>
  <c r="BN15" i="19"/>
  <c r="BN16" i="19" s="1"/>
  <c r="BX15" i="19"/>
  <c r="BX16" i="19" s="1"/>
  <c r="CB15" i="19"/>
  <c r="CB16" i="19" s="1"/>
  <c r="CO15" i="19"/>
  <c r="CO16" i="19" s="1"/>
  <c r="DE15" i="19"/>
  <c r="DE16" i="19" s="1"/>
  <c r="DU15" i="19"/>
  <c r="DU16" i="19" s="1"/>
  <c r="AD17" i="19"/>
  <c r="AD45" i="19" s="1"/>
  <c r="CH17" i="19"/>
  <c r="K32" i="19"/>
  <c r="K33" i="19" s="1"/>
  <c r="S32" i="19"/>
  <c r="S33" i="19" s="1"/>
  <c r="AL32" i="19"/>
  <c r="AL33" i="19" s="1"/>
  <c r="BB32" i="19"/>
  <c r="BB33" i="19" s="1"/>
  <c r="CE32" i="19"/>
  <c r="CE33" i="19" s="1"/>
  <c r="CS32" i="19"/>
  <c r="CS33" i="19" s="1"/>
  <c r="DI32" i="19"/>
  <c r="DI33" i="19" s="1"/>
  <c r="DY32" i="19"/>
  <c r="DY33" i="19" s="1"/>
  <c r="BX33" i="19"/>
  <c r="CD33" i="19"/>
  <c r="H43" i="19"/>
  <c r="H44" i="19" s="1"/>
  <c r="S43" i="19"/>
  <c r="S44" i="19" s="1"/>
  <c r="T34" i="19"/>
  <c r="CK43" i="19"/>
  <c r="CK44" i="19" s="1"/>
  <c r="DE43" i="19"/>
  <c r="DE44" i="19" s="1"/>
  <c r="DU43" i="19"/>
  <c r="DU44" i="19" s="1"/>
  <c r="BJ15" i="19"/>
  <c r="BJ16" i="19" s="1"/>
  <c r="CG15" i="19"/>
  <c r="CG16" i="19" s="1"/>
  <c r="CK15" i="19"/>
  <c r="CK16" i="19" s="1"/>
  <c r="H32" i="19"/>
  <c r="H33" i="19" s="1"/>
  <c r="T32" i="19"/>
  <c r="T33" i="19" s="1"/>
  <c r="AH32" i="19"/>
  <c r="AH33" i="19" s="1"/>
  <c r="BN32" i="19"/>
  <c r="BN33" i="19" s="1"/>
  <c r="DE32" i="19"/>
  <c r="DE33" i="19" s="1"/>
  <c r="DU32" i="19"/>
  <c r="DU33" i="19" s="1"/>
  <c r="V43" i="19"/>
  <c r="V44" i="19" s="1"/>
  <c r="AH43" i="19"/>
  <c r="AH44" i="19" s="1"/>
  <c r="AX43" i="19"/>
  <c r="AX44" i="19" s="1"/>
  <c r="BN43" i="19"/>
  <c r="BN44" i="19" s="1"/>
  <c r="CD43" i="19"/>
  <c r="CD44" i="19" s="1"/>
  <c r="CO43" i="19"/>
  <c r="CO44" i="19" s="1"/>
  <c r="DI43" i="19"/>
  <c r="DI44" i="19" s="1"/>
  <c r="DY43" i="19"/>
  <c r="DY44" i="19" s="1"/>
  <c r="AD15" i="19"/>
  <c r="AD16" i="19" s="1"/>
  <c r="AT15" i="19"/>
  <c r="AT16" i="19" s="1"/>
  <c r="Q45" i="19"/>
  <c r="W2" i="19"/>
  <c r="AH45" i="19"/>
  <c r="AX45" i="19"/>
  <c r="BN45" i="19"/>
  <c r="CE2" i="19"/>
  <c r="CO45" i="19"/>
  <c r="DI45" i="19"/>
  <c r="DY45" i="19"/>
  <c r="BY8" i="19"/>
  <c r="N15" i="19"/>
  <c r="N16" i="19" s="1"/>
  <c r="V15" i="19"/>
  <c r="V16" i="19" s="1"/>
  <c r="Z15" i="19"/>
  <c r="Z16" i="19" s="1"/>
  <c r="AP15" i="19"/>
  <c r="AP16" i="19" s="1"/>
  <c r="BF15" i="19"/>
  <c r="BF16" i="19" s="1"/>
  <c r="CD15" i="19"/>
  <c r="CW15" i="19"/>
  <c r="CW16" i="19" s="1"/>
  <c r="DM15" i="19"/>
  <c r="DM16" i="19" s="1"/>
  <c r="CD16" i="19"/>
  <c r="Q32" i="19"/>
  <c r="Q33" i="19" s="1"/>
  <c r="BY32" i="19"/>
  <c r="BY33" i="19" s="1"/>
  <c r="CG32" i="19"/>
  <c r="CG33" i="19" s="1"/>
  <c r="CK32" i="19"/>
  <c r="CK33" i="19" s="1"/>
  <c r="N43" i="19"/>
  <c r="N44" i="19" s="1"/>
  <c r="W43" i="19"/>
  <c r="W44" i="19" s="1"/>
  <c r="AL43" i="19"/>
  <c r="AL44" i="19" s="1"/>
  <c r="BB43" i="19"/>
  <c r="BB44" i="19" s="1"/>
  <c r="BX43" i="19"/>
  <c r="BX44" i="19" s="1"/>
  <c r="CE43" i="19"/>
  <c r="CE44" i="19" s="1"/>
  <c r="CS43" i="19"/>
  <c r="CS44" i="19" s="1"/>
  <c r="DM43" i="19"/>
  <c r="DM44" i="19" s="1"/>
  <c r="AP32" i="19"/>
  <c r="AP33" i="19" s="1"/>
  <c r="Q43" i="19"/>
  <c r="Q44" i="19" s="1"/>
  <c r="Z43" i="19"/>
  <c r="Z44" i="19" s="1"/>
  <c r="AP43" i="19"/>
  <c r="AP44" i="19" s="1"/>
  <c r="BF43" i="19"/>
  <c r="BF44" i="19" s="1"/>
  <c r="BY34" i="19"/>
  <c r="CG43" i="19"/>
  <c r="CG44" i="19" s="1"/>
  <c r="CH34" i="19"/>
  <c r="CB43" i="19"/>
  <c r="CB44" i="19" s="1"/>
  <c r="K43" i="19"/>
  <c r="K44" i="19" s="1"/>
  <c r="J76" i="12"/>
  <c r="K94" i="12"/>
  <c r="J94" i="12"/>
  <c r="K92" i="12"/>
  <c r="J92" i="12"/>
  <c r="K91" i="12"/>
  <c r="J91" i="12"/>
  <c r="K86" i="12"/>
  <c r="J86" i="12"/>
  <c r="K84" i="12"/>
  <c r="J84" i="12"/>
  <c r="K83" i="12"/>
  <c r="J83" i="12"/>
  <c r="K68" i="12"/>
  <c r="J68" i="12"/>
  <c r="K66" i="12"/>
  <c r="J66" i="12"/>
  <c r="K65" i="12"/>
  <c r="K69" i="12" s="1"/>
  <c r="J65" i="12"/>
  <c r="J69" i="12" s="1"/>
  <c r="K14" i="12"/>
  <c r="J14" i="12"/>
  <c r="J13" i="12"/>
  <c r="K16" i="12"/>
  <c r="J16" i="12"/>
  <c r="K13" i="12"/>
  <c r="K76" i="12"/>
  <c r="K74" i="12"/>
  <c r="J74" i="12"/>
  <c r="K73" i="12"/>
  <c r="J73" i="12"/>
  <c r="J77" i="12" s="1"/>
  <c r="K58" i="12"/>
  <c r="J58" i="12"/>
  <c r="K56" i="12"/>
  <c r="J56" i="12"/>
  <c r="K55" i="12"/>
  <c r="J55" i="12"/>
  <c r="J59" i="12" s="1"/>
  <c r="K50" i="12"/>
  <c r="J50" i="12"/>
  <c r="K48" i="12"/>
  <c r="J48" i="12"/>
  <c r="K47" i="12"/>
  <c r="J47" i="12"/>
  <c r="K42" i="12"/>
  <c r="J42" i="12"/>
  <c r="K40" i="12"/>
  <c r="J40" i="12"/>
  <c r="K39" i="12"/>
  <c r="J39" i="12"/>
  <c r="J43" i="12" s="1"/>
  <c r="K34" i="12"/>
  <c r="J34" i="12"/>
  <c r="K32" i="12"/>
  <c r="J32" i="12"/>
  <c r="K31" i="12"/>
  <c r="J31" i="12"/>
  <c r="K26" i="12"/>
  <c r="J26" i="12"/>
  <c r="K24" i="12"/>
  <c r="J24" i="12"/>
  <c r="K23" i="12"/>
  <c r="J23" i="12"/>
  <c r="K7" i="12"/>
  <c r="K6" i="12"/>
  <c r="K5" i="12"/>
  <c r="J7" i="12"/>
  <c r="J6" i="12"/>
  <c r="BY45" i="19" l="1"/>
  <c r="AE32" i="19"/>
  <c r="AE33" i="19" s="1"/>
  <c r="AE15" i="19"/>
  <c r="AE16" i="19" s="1"/>
  <c r="W45" i="19"/>
  <c r="W15" i="19"/>
  <c r="W16" i="19" s="1"/>
  <c r="AD32" i="19"/>
  <c r="AD33" i="19" s="1"/>
  <c r="T45" i="19"/>
  <c r="T15" i="19"/>
  <c r="T16" i="19" s="1"/>
  <c r="CH32" i="19"/>
  <c r="CH33" i="19" s="1"/>
  <c r="BY15" i="19"/>
  <c r="BY16" i="19" s="1"/>
  <c r="BY43" i="19"/>
  <c r="BY44" i="19" s="1"/>
  <c r="CE45" i="19"/>
  <c r="CE15" i="19"/>
  <c r="CE16" i="19" s="1"/>
  <c r="T43" i="19"/>
  <c r="T44" i="19" s="1"/>
  <c r="CH45" i="19"/>
  <c r="CH15" i="19"/>
  <c r="CH16" i="19" s="1"/>
  <c r="CH43" i="19"/>
  <c r="CH44" i="19" s="1"/>
  <c r="J27" i="12"/>
  <c r="J8" i="12"/>
  <c r="K8" i="12"/>
  <c r="K27" i="12"/>
  <c r="K35" i="12"/>
  <c r="K43" i="12"/>
  <c r="K51" i="12"/>
  <c r="K59" i="12"/>
  <c r="K77" i="12"/>
  <c r="K17" i="12"/>
  <c r="J17" i="12"/>
  <c r="J87" i="12"/>
  <c r="J95" i="12"/>
  <c r="J35" i="12"/>
  <c r="J51" i="12"/>
  <c r="K87" i="12"/>
  <c r="K95" i="12"/>
  <c r="AH19" i="18" l="1"/>
  <c r="AG19" i="18"/>
  <c r="AE19" i="18"/>
  <c r="J19" i="18"/>
  <c r="AH18" i="18"/>
  <c r="AG18" i="18"/>
  <c r="J18" i="18"/>
  <c r="AH17" i="18"/>
  <c r="AG17" i="18"/>
  <c r="AE17" i="18"/>
  <c r="J17" i="18"/>
  <c r="AH16" i="18"/>
  <c r="AG16" i="18"/>
  <c r="AE16" i="18"/>
  <c r="J16" i="18"/>
  <c r="AH15" i="18"/>
  <c r="AG15" i="18"/>
  <c r="AE15" i="18"/>
  <c r="J15" i="18"/>
  <c r="AH14" i="18"/>
  <c r="AG14" i="18"/>
  <c r="AE14" i="18"/>
  <c r="J14" i="18"/>
  <c r="AH13" i="18"/>
  <c r="AG13" i="18"/>
  <c r="AE13" i="18"/>
  <c r="J13" i="18"/>
  <c r="AH12" i="18"/>
  <c r="AG12" i="18"/>
  <c r="AE12" i="18"/>
  <c r="J12" i="18"/>
  <c r="AH11" i="18"/>
  <c r="AG11" i="18"/>
  <c r="AE11" i="18"/>
  <c r="J11" i="18"/>
  <c r="AH31" i="17"/>
  <c r="AG31" i="17"/>
  <c r="AE31" i="17"/>
  <c r="K31" i="17"/>
  <c r="AH30" i="17"/>
  <c r="AG30" i="17"/>
  <c r="AE30" i="17"/>
  <c r="K30" i="17"/>
  <c r="AH29" i="17"/>
  <c r="AG29" i="17"/>
  <c r="AE29" i="17"/>
  <c r="K29" i="17"/>
  <c r="AH28" i="17"/>
  <c r="AG28" i="17"/>
  <c r="K28" i="17"/>
  <c r="AH27" i="17"/>
  <c r="AG27" i="17"/>
  <c r="AE27" i="17"/>
  <c r="K27" i="17"/>
  <c r="AH26" i="17"/>
  <c r="AG26" i="17"/>
  <c r="AE26" i="17"/>
  <c r="M26" i="17"/>
  <c r="K26" i="17"/>
  <c r="AH25" i="17"/>
  <c r="AG25" i="17"/>
  <c r="K25" i="17"/>
  <c r="AH24" i="17"/>
  <c r="AG24" i="17"/>
  <c r="AE24" i="17"/>
  <c r="K24" i="17"/>
  <c r="AH23" i="17"/>
  <c r="AG23" i="17"/>
  <c r="K23" i="17"/>
  <c r="AH22" i="17"/>
  <c r="AG22" i="17"/>
  <c r="AE22" i="17"/>
  <c r="K22" i="17"/>
  <c r="AH21" i="17"/>
  <c r="AG21" i="17"/>
  <c r="AE21" i="17"/>
  <c r="K21" i="17"/>
  <c r="AH20" i="17"/>
  <c r="AG20" i="17"/>
  <c r="AE20" i="17"/>
  <c r="K20" i="17"/>
  <c r="AH19" i="17"/>
  <c r="AG19" i="17"/>
  <c r="AE19" i="17"/>
  <c r="M19" i="17"/>
  <c r="K19" i="17"/>
  <c r="AH18" i="17"/>
  <c r="AG18" i="17"/>
  <c r="AE18" i="17"/>
  <c r="M18" i="17"/>
  <c r="K18" i="17"/>
  <c r="AH17" i="17"/>
  <c r="AG17" i="17"/>
  <c r="AE17" i="17"/>
  <c r="M17" i="17"/>
  <c r="K17" i="17"/>
  <c r="AG27" i="16"/>
  <c r="AF27" i="16"/>
  <c r="AD27" i="16"/>
  <c r="M27" i="16"/>
  <c r="K27" i="16"/>
  <c r="AG26" i="16"/>
  <c r="AF26" i="16"/>
  <c r="AD26" i="16"/>
  <c r="M26" i="16"/>
  <c r="K26" i="16"/>
  <c r="AG25" i="16"/>
  <c r="AF25" i="16"/>
  <c r="AD25" i="16"/>
  <c r="M25" i="16"/>
  <c r="K25" i="16"/>
  <c r="AG24" i="16"/>
  <c r="AF24" i="16"/>
  <c r="AD24" i="16"/>
  <c r="M24" i="16"/>
  <c r="K24" i="16"/>
  <c r="AG23" i="16"/>
  <c r="AF23" i="16"/>
  <c r="M23" i="16"/>
  <c r="K23" i="16"/>
  <c r="AG22" i="16"/>
  <c r="AF22" i="16"/>
  <c r="M22" i="16"/>
  <c r="K22" i="16"/>
  <c r="AG21" i="16"/>
  <c r="AF21" i="16"/>
  <c r="AD21" i="16"/>
  <c r="K21" i="16"/>
  <c r="AG20" i="16"/>
  <c r="AF20" i="16"/>
  <c r="M20" i="16"/>
  <c r="K20" i="16"/>
  <c r="AG19" i="16"/>
  <c r="AF19" i="16"/>
  <c r="M19" i="16"/>
  <c r="K19" i="16"/>
  <c r="AG18" i="16"/>
  <c r="K18" i="16"/>
  <c r="AG17" i="16"/>
  <c r="M17" i="16"/>
  <c r="K17" i="16"/>
  <c r="AG16" i="16"/>
  <c r="K16" i="16"/>
  <c r="AG15" i="16"/>
  <c r="AF15" i="16"/>
  <c r="M15" i="16"/>
  <c r="K15" i="16"/>
  <c r="BM45" i="15"/>
  <c r="BL45" i="15"/>
  <c r="BQ45" i="15"/>
  <c r="BP45" i="15"/>
  <c r="BU45" i="15"/>
  <c r="BT45" i="15"/>
  <c r="BS45" i="15"/>
  <c r="BR45" i="15"/>
  <c r="BO45" i="15"/>
  <c r="BN45" i="15"/>
  <c r="BK45" i="15"/>
  <c r="BJ45" i="15"/>
  <c r="BI45" i="15"/>
  <c r="BH45" i="15"/>
  <c r="BG45" i="15"/>
  <c r="BF45" i="15"/>
  <c r="BE45" i="15"/>
  <c r="BD45" i="15"/>
  <c r="BC45" i="15"/>
  <c r="BB45" i="15"/>
  <c r="AZ45" i="15"/>
  <c r="AX45" i="15"/>
  <c r="AW45" i="15"/>
  <c r="AV45" i="15"/>
  <c r="AT45" i="15"/>
  <c r="AA45" i="15"/>
  <c r="Z45" i="15"/>
  <c r="AE45" i="15"/>
  <c r="AD45" i="15"/>
  <c r="AI45" i="15"/>
  <c r="AH45" i="15"/>
  <c r="AG45" i="15"/>
  <c r="AF45" i="15"/>
  <c r="AC45" i="15"/>
  <c r="AB45" i="15"/>
  <c r="Y45" i="15"/>
  <c r="X45" i="15"/>
  <c r="W45" i="15"/>
  <c r="V45" i="15"/>
  <c r="U45" i="15"/>
  <c r="T45" i="15"/>
  <c r="R45" i="15"/>
  <c r="Q45" i="15"/>
  <c r="P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BM43" i="15"/>
  <c r="BM44" i="15" s="1"/>
  <c r="BL43" i="15"/>
  <c r="BL44" i="15" s="1"/>
  <c r="BQ43" i="15"/>
  <c r="BQ44" i="15" s="1"/>
  <c r="BP43" i="15"/>
  <c r="BP44" i="15" s="1"/>
  <c r="BU43" i="15"/>
  <c r="BU44" i="15" s="1"/>
  <c r="BT43" i="15"/>
  <c r="BT44" i="15" s="1"/>
  <c r="BS43" i="15"/>
  <c r="BS44" i="15" s="1"/>
  <c r="BR43" i="15"/>
  <c r="BR44" i="15" s="1"/>
  <c r="BO43" i="15"/>
  <c r="BO44" i="15" s="1"/>
  <c r="BN43" i="15"/>
  <c r="BN44" i="15" s="1"/>
  <c r="BK43" i="15"/>
  <c r="BK44" i="15" s="1"/>
  <c r="BJ43" i="15"/>
  <c r="BJ44" i="15" s="1"/>
  <c r="BI43" i="15"/>
  <c r="BI44" i="15" s="1"/>
  <c r="BH43" i="15"/>
  <c r="BH44" i="15" s="1"/>
  <c r="BG43" i="15"/>
  <c r="BG44" i="15" s="1"/>
  <c r="BF43" i="15"/>
  <c r="BF44" i="15" s="1"/>
  <c r="BE43" i="15"/>
  <c r="BE44" i="15" s="1"/>
  <c r="BD43" i="15"/>
  <c r="BD44" i="15" s="1"/>
  <c r="BC43" i="15"/>
  <c r="BC44" i="15" s="1"/>
  <c r="BB43" i="15"/>
  <c r="BB44" i="15" s="1"/>
  <c r="AZ43" i="15"/>
  <c r="AZ44" i="15" s="1"/>
  <c r="AX43" i="15"/>
  <c r="AX44" i="15" s="1"/>
  <c r="AW43" i="15"/>
  <c r="AW44" i="15" s="1"/>
  <c r="AV43" i="15"/>
  <c r="AV44" i="15" s="1"/>
  <c r="AT43" i="15"/>
  <c r="AT44" i="15" s="1"/>
  <c r="AA43" i="15"/>
  <c r="AA44" i="15" s="1"/>
  <c r="Z43" i="15"/>
  <c r="Z44" i="15" s="1"/>
  <c r="AE43" i="15"/>
  <c r="AE44" i="15" s="1"/>
  <c r="AD43" i="15"/>
  <c r="AD44" i="15" s="1"/>
  <c r="AI43" i="15"/>
  <c r="AI44" i="15" s="1"/>
  <c r="AH43" i="15"/>
  <c r="AH44" i="15" s="1"/>
  <c r="AG43" i="15"/>
  <c r="AG44" i="15" s="1"/>
  <c r="AF43" i="15"/>
  <c r="AF44" i="15" s="1"/>
  <c r="AC43" i="15"/>
  <c r="AC44" i="15" s="1"/>
  <c r="AB43" i="15"/>
  <c r="AB44" i="15" s="1"/>
  <c r="Y43" i="15"/>
  <c r="Y44" i="15" s="1"/>
  <c r="X43" i="15"/>
  <c r="X44" i="15" s="1"/>
  <c r="W43" i="15"/>
  <c r="W44" i="15" s="1"/>
  <c r="V43" i="15"/>
  <c r="V44" i="15" s="1"/>
  <c r="U43" i="15"/>
  <c r="U44" i="15" s="1"/>
  <c r="T43" i="15"/>
  <c r="T44" i="15" s="1"/>
  <c r="S43" i="15"/>
  <c r="S44" i="15" s="1"/>
  <c r="R43" i="15"/>
  <c r="R44" i="15" s="1"/>
  <c r="Q43" i="15"/>
  <c r="Q44" i="15" s="1"/>
  <c r="P43" i="15"/>
  <c r="P44" i="15" s="1"/>
  <c r="N43" i="15"/>
  <c r="N44" i="15" s="1"/>
  <c r="M43" i="15"/>
  <c r="M44" i="15" s="1"/>
  <c r="L43" i="15"/>
  <c r="L44" i="15" s="1"/>
  <c r="K43" i="15"/>
  <c r="K44" i="15" s="1"/>
  <c r="J43" i="15"/>
  <c r="J44" i="15" s="1"/>
  <c r="I43" i="15"/>
  <c r="I44" i="15" s="1"/>
  <c r="H43" i="15"/>
  <c r="H44" i="15" s="1"/>
  <c r="G43" i="15"/>
  <c r="G44" i="15" s="1"/>
  <c r="F43" i="15"/>
  <c r="F44" i="15" s="1"/>
  <c r="E43" i="15"/>
  <c r="E44" i="15" s="1"/>
  <c r="D43" i="15"/>
  <c r="D44" i="15" s="1"/>
  <c r="C43" i="15"/>
  <c r="C44" i="15" s="1"/>
  <c r="B43" i="15"/>
  <c r="B44" i="15" s="1"/>
  <c r="BA42" i="15"/>
  <c r="AY42" i="15"/>
  <c r="AU42" i="15"/>
  <c r="O42" i="15"/>
  <c r="BA41" i="15"/>
  <c r="AY41" i="15"/>
  <c r="O41" i="15"/>
  <c r="BA40" i="15"/>
  <c r="AY40" i="15"/>
  <c r="AU40" i="15"/>
  <c r="O40" i="15"/>
  <c r="BA39" i="15"/>
  <c r="AY39" i="15"/>
  <c r="AU39" i="15"/>
  <c r="O39" i="15"/>
  <c r="BA38" i="15"/>
  <c r="AY38" i="15"/>
  <c r="AU38" i="15"/>
  <c r="O38" i="15"/>
  <c r="BA37" i="15"/>
  <c r="AY37" i="15"/>
  <c r="AU37" i="15"/>
  <c r="O37" i="15"/>
  <c r="BA36" i="15"/>
  <c r="AY36" i="15"/>
  <c r="AU36" i="15"/>
  <c r="O36" i="15"/>
  <c r="BA35" i="15"/>
  <c r="AY35" i="15"/>
  <c r="AU35" i="15"/>
  <c r="O35" i="15"/>
  <c r="BA34" i="15"/>
  <c r="AY34" i="15"/>
  <c r="AU34" i="15"/>
  <c r="O34" i="15"/>
  <c r="BM32" i="15"/>
  <c r="BM33" i="15" s="1"/>
  <c r="BL32" i="15"/>
  <c r="BL33" i="15" s="1"/>
  <c r="BQ32" i="15"/>
  <c r="BQ33" i="15" s="1"/>
  <c r="BP32" i="15"/>
  <c r="BP33" i="15" s="1"/>
  <c r="BU32" i="15"/>
  <c r="BU33" i="15" s="1"/>
  <c r="BT32" i="15"/>
  <c r="BT33" i="15" s="1"/>
  <c r="BS32" i="15"/>
  <c r="BS33" i="15" s="1"/>
  <c r="BR32" i="15"/>
  <c r="BR33" i="15" s="1"/>
  <c r="BO32" i="15"/>
  <c r="BO33" i="15" s="1"/>
  <c r="BN32" i="15"/>
  <c r="BN33" i="15" s="1"/>
  <c r="BK32" i="15"/>
  <c r="BK33" i="15" s="1"/>
  <c r="BJ32" i="15"/>
  <c r="BJ33" i="15" s="1"/>
  <c r="BI32" i="15"/>
  <c r="BI33" i="15" s="1"/>
  <c r="BH32" i="15"/>
  <c r="BH33" i="15" s="1"/>
  <c r="BG32" i="15"/>
  <c r="BG33" i="15" s="1"/>
  <c r="BF32" i="15"/>
  <c r="BF33" i="15" s="1"/>
  <c r="BE32" i="15"/>
  <c r="BE33" i="15" s="1"/>
  <c r="BD32" i="15"/>
  <c r="BD33" i="15" s="1"/>
  <c r="BC32" i="15"/>
  <c r="BC33" i="15" s="1"/>
  <c r="BB32" i="15"/>
  <c r="BB33" i="15" s="1"/>
  <c r="AZ32" i="15"/>
  <c r="AZ33" i="15" s="1"/>
  <c r="AX32" i="15"/>
  <c r="AX33" i="15" s="1"/>
  <c r="AW32" i="15"/>
  <c r="AW33" i="15" s="1"/>
  <c r="AV32" i="15"/>
  <c r="AV33" i="15" s="1"/>
  <c r="AT32" i="15"/>
  <c r="AT33" i="15" s="1"/>
  <c r="AA32" i="15"/>
  <c r="AA33" i="15" s="1"/>
  <c r="Z32" i="15"/>
  <c r="Z33" i="15" s="1"/>
  <c r="AE32" i="15"/>
  <c r="AE33" i="15" s="1"/>
  <c r="AD32" i="15"/>
  <c r="AD33" i="15" s="1"/>
  <c r="AI32" i="15"/>
  <c r="AI33" i="15" s="1"/>
  <c r="AH32" i="15"/>
  <c r="AH33" i="15" s="1"/>
  <c r="AG32" i="15"/>
  <c r="AG33" i="15" s="1"/>
  <c r="AF32" i="15"/>
  <c r="AF33" i="15" s="1"/>
  <c r="AC32" i="15"/>
  <c r="AC33" i="15" s="1"/>
  <c r="AB32" i="15"/>
  <c r="AB33" i="15" s="1"/>
  <c r="Y32" i="15"/>
  <c r="Y33" i="15" s="1"/>
  <c r="X32" i="15"/>
  <c r="X33" i="15" s="1"/>
  <c r="W32" i="15"/>
  <c r="W33" i="15" s="1"/>
  <c r="V32" i="15"/>
  <c r="V33" i="15" s="1"/>
  <c r="U32" i="15"/>
  <c r="U33" i="15" s="1"/>
  <c r="T32" i="15"/>
  <c r="T33" i="15" s="1"/>
  <c r="R32" i="15"/>
  <c r="R33" i="15" s="1"/>
  <c r="Q32" i="15"/>
  <c r="Q33" i="15" s="1"/>
  <c r="P32" i="15"/>
  <c r="P33" i="15" s="1"/>
  <c r="N32" i="15"/>
  <c r="N33" i="15" s="1"/>
  <c r="M32" i="15"/>
  <c r="M33" i="15" s="1"/>
  <c r="L32" i="15"/>
  <c r="L33" i="15" s="1"/>
  <c r="K32" i="15"/>
  <c r="K33" i="15" s="1"/>
  <c r="J32" i="15"/>
  <c r="J33" i="15" s="1"/>
  <c r="I32" i="15"/>
  <c r="I33" i="15" s="1"/>
  <c r="H32" i="15"/>
  <c r="H33" i="15" s="1"/>
  <c r="G32" i="15"/>
  <c r="G33" i="15" s="1"/>
  <c r="F32" i="15"/>
  <c r="F33" i="15" s="1"/>
  <c r="E32" i="15"/>
  <c r="E33" i="15" s="1"/>
  <c r="D32" i="15"/>
  <c r="D33" i="15" s="1"/>
  <c r="C32" i="15"/>
  <c r="C33" i="15" s="1"/>
  <c r="B32" i="15"/>
  <c r="B33" i="15" s="1"/>
  <c r="BA31" i="15"/>
  <c r="AY31" i="15"/>
  <c r="AU31" i="15"/>
  <c r="O31" i="15"/>
  <c r="BA30" i="15"/>
  <c r="AY30" i="15"/>
  <c r="AU30" i="15"/>
  <c r="O30" i="15"/>
  <c r="BA29" i="15"/>
  <c r="AY29" i="15"/>
  <c r="AU29" i="15"/>
  <c r="O29" i="15"/>
  <c r="BA28" i="15"/>
  <c r="AY28" i="15"/>
  <c r="O28" i="15"/>
  <c r="BA27" i="15"/>
  <c r="AY27" i="15"/>
  <c r="AU27" i="15"/>
  <c r="O27" i="15"/>
  <c r="BA26" i="15"/>
  <c r="AY26" i="15"/>
  <c r="AU26" i="15"/>
  <c r="S26" i="15"/>
  <c r="O26" i="15"/>
  <c r="BA25" i="15"/>
  <c r="AY25" i="15"/>
  <c r="O25" i="15"/>
  <c r="BA24" i="15"/>
  <c r="AY24" i="15"/>
  <c r="AU24" i="15"/>
  <c r="O24" i="15"/>
  <c r="BA23" i="15"/>
  <c r="AY23" i="15"/>
  <c r="O23" i="15"/>
  <c r="BA22" i="15"/>
  <c r="AY22" i="15"/>
  <c r="AU22" i="15"/>
  <c r="O22" i="15"/>
  <c r="BA21" i="15"/>
  <c r="AY21" i="15"/>
  <c r="AU21" i="15"/>
  <c r="O21" i="15"/>
  <c r="BA20" i="15"/>
  <c r="AY20" i="15"/>
  <c r="AU20" i="15"/>
  <c r="O20" i="15"/>
  <c r="BA19" i="15"/>
  <c r="AY19" i="15"/>
  <c r="AU19" i="15"/>
  <c r="S19" i="15"/>
  <c r="O19" i="15"/>
  <c r="BA18" i="15"/>
  <c r="AY18" i="15"/>
  <c r="AU18" i="15"/>
  <c r="S18" i="15"/>
  <c r="O18" i="15"/>
  <c r="BA17" i="15"/>
  <c r="AY17" i="15"/>
  <c r="AU17" i="15"/>
  <c r="S17" i="15"/>
  <c r="O17" i="15"/>
  <c r="BM15" i="15"/>
  <c r="BM16" i="15" s="1"/>
  <c r="BL15" i="15"/>
  <c r="BL16" i="15" s="1"/>
  <c r="BQ15" i="15"/>
  <c r="BQ16" i="15" s="1"/>
  <c r="BP15" i="15"/>
  <c r="BP16" i="15" s="1"/>
  <c r="BU15" i="15"/>
  <c r="BU16" i="15" s="1"/>
  <c r="BT15" i="15"/>
  <c r="BT16" i="15" s="1"/>
  <c r="BS15" i="15"/>
  <c r="BS16" i="15" s="1"/>
  <c r="BR15" i="15"/>
  <c r="BR16" i="15" s="1"/>
  <c r="BO15" i="15"/>
  <c r="BO16" i="15" s="1"/>
  <c r="BN15" i="15"/>
  <c r="BN16" i="15" s="1"/>
  <c r="BK15" i="15"/>
  <c r="BK16" i="15" s="1"/>
  <c r="BJ15" i="15"/>
  <c r="BJ16" i="15" s="1"/>
  <c r="BI15" i="15"/>
  <c r="BI16" i="15" s="1"/>
  <c r="BH15" i="15"/>
  <c r="BH16" i="15" s="1"/>
  <c r="BG15" i="15"/>
  <c r="BG16" i="15" s="1"/>
  <c r="BF15" i="15"/>
  <c r="BF16" i="15" s="1"/>
  <c r="BE15" i="15"/>
  <c r="BE16" i="15" s="1"/>
  <c r="BD15" i="15"/>
  <c r="BD16" i="15" s="1"/>
  <c r="BC15" i="15"/>
  <c r="BC16" i="15" s="1"/>
  <c r="BB15" i="15"/>
  <c r="BB16" i="15" s="1"/>
  <c r="AZ15" i="15"/>
  <c r="AZ16" i="15" s="1"/>
  <c r="AX15" i="15"/>
  <c r="AX16" i="15" s="1"/>
  <c r="AW15" i="15"/>
  <c r="AW16" i="15" s="1"/>
  <c r="AV15" i="15"/>
  <c r="AV16" i="15" s="1"/>
  <c r="AT15" i="15"/>
  <c r="AT16" i="15" s="1"/>
  <c r="AA15" i="15"/>
  <c r="AA16" i="15" s="1"/>
  <c r="Z15" i="15"/>
  <c r="Z16" i="15" s="1"/>
  <c r="AE15" i="15"/>
  <c r="AE16" i="15" s="1"/>
  <c r="AD15" i="15"/>
  <c r="AD16" i="15" s="1"/>
  <c r="AI15" i="15"/>
  <c r="AI16" i="15" s="1"/>
  <c r="AH15" i="15"/>
  <c r="AH16" i="15" s="1"/>
  <c r="AG15" i="15"/>
  <c r="AG16" i="15" s="1"/>
  <c r="AF15" i="15"/>
  <c r="AF16" i="15" s="1"/>
  <c r="AC15" i="15"/>
  <c r="AC16" i="15" s="1"/>
  <c r="AB15" i="15"/>
  <c r="AB16" i="15" s="1"/>
  <c r="Y15" i="15"/>
  <c r="Y16" i="15" s="1"/>
  <c r="X15" i="15"/>
  <c r="X16" i="15" s="1"/>
  <c r="W15" i="15"/>
  <c r="W16" i="15" s="1"/>
  <c r="V15" i="15"/>
  <c r="V16" i="15" s="1"/>
  <c r="U15" i="15"/>
  <c r="U16" i="15" s="1"/>
  <c r="T15" i="15"/>
  <c r="T16" i="15" s="1"/>
  <c r="R15" i="15"/>
  <c r="R16" i="15" s="1"/>
  <c r="Q15" i="15"/>
  <c r="Q16" i="15" s="1"/>
  <c r="P15" i="15"/>
  <c r="P16" i="15" s="1"/>
  <c r="N15" i="15"/>
  <c r="N16" i="15" s="1"/>
  <c r="M15" i="15"/>
  <c r="M16" i="15" s="1"/>
  <c r="L15" i="15"/>
  <c r="L16" i="15" s="1"/>
  <c r="K15" i="15"/>
  <c r="K16" i="15" s="1"/>
  <c r="J15" i="15"/>
  <c r="J16" i="15" s="1"/>
  <c r="I15" i="15"/>
  <c r="I16" i="15" s="1"/>
  <c r="H15" i="15"/>
  <c r="H16" i="15" s="1"/>
  <c r="G15" i="15"/>
  <c r="G16" i="15" s="1"/>
  <c r="F15" i="15"/>
  <c r="F16" i="15" s="1"/>
  <c r="E15" i="15"/>
  <c r="E16" i="15" s="1"/>
  <c r="D15" i="15"/>
  <c r="D16" i="15" s="1"/>
  <c r="C15" i="15"/>
  <c r="C16" i="15" s="1"/>
  <c r="B15" i="15"/>
  <c r="B16" i="15" s="1"/>
  <c r="BA14" i="15"/>
  <c r="AY14" i="15"/>
  <c r="AU14" i="15"/>
  <c r="S14" i="15"/>
  <c r="O14" i="15"/>
  <c r="BA13" i="15"/>
  <c r="AY13" i="15"/>
  <c r="AU13" i="15"/>
  <c r="S13" i="15"/>
  <c r="O13" i="15"/>
  <c r="BA12" i="15"/>
  <c r="AY12" i="15"/>
  <c r="AU12" i="15"/>
  <c r="S12" i="15"/>
  <c r="O12" i="15"/>
  <c r="BA11" i="15"/>
  <c r="AY11" i="15"/>
  <c r="AU11" i="15"/>
  <c r="S11" i="15"/>
  <c r="O11" i="15"/>
  <c r="BA10" i="15"/>
  <c r="AY10" i="15"/>
  <c r="S10" i="15"/>
  <c r="O10" i="15"/>
  <c r="BA9" i="15"/>
  <c r="AY9" i="15"/>
  <c r="S9" i="15"/>
  <c r="O9" i="15"/>
  <c r="BA8" i="15"/>
  <c r="AY8" i="15"/>
  <c r="AU8" i="15"/>
  <c r="O8" i="15"/>
  <c r="BA7" i="15"/>
  <c r="AY7" i="15"/>
  <c r="S7" i="15"/>
  <c r="O7" i="15"/>
  <c r="BA6" i="15"/>
  <c r="AY6" i="15"/>
  <c r="S6" i="15"/>
  <c r="O6" i="15"/>
  <c r="BA5" i="15"/>
  <c r="O5" i="15"/>
  <c r="BA4" i="15"/>
  <c r="S4" i="15"/>
  <c r="O4" i="15"/>
  <c r="BA3" i="15"/>
  <c r="O3" i="15"/>
  <c r="BA2" i="15"/>
  <c r="AY2" i="15"/>
  <c r="S2" i="15"/>
  <c r="O2" i="15"/>
  <c r="AU15" i="15" l="1"/>
  <c r="AU16" i="15" s="1"/>
  <c r="S45" i="15"/>
  <c r="O45" i="15"/>
  <c r="AY45" i="15"/>
  <c r="AU45" i="15"/>
  <c r="AY32" i="15"/>
  <c r="AY33" i="15" s="1"/>
  <c r="S15" i="15"/>
  <c r="S16" i="15" s="1"/>
  <c r="AU32" i="15"/>
  <c r="AU33" i="15" s="1"/>
  <c r="BA45" i="15"/>
  <c r="BA15" i="15"/>
  <c r="BA16" i="15" s="1"/>
  <c r="BA32" i="15"/>
  <c r="BA33" i="15" s="1"/>
  <c r="O15" i="15"/>
  <c r="O16" i="15" s="1"/>
  <c r="AY15" i="15"/>
  <c r="AY16" i="15" s="1"/>
  <c r="S32" i="15"/>
  <c r="S33" i="15" s="1"/>
  <c r="AU43" i="15"/>
  <c r="AU44" i="15" s="1"/>
  <c r="O32" i="15"/>
  <c r="O33" i="15" s="1"/>
  <c r="BA43" i="15"/>
  <c r="BA44" i="15" s="1"/>
  <c r="O43" i="15"/>
  <c r="O44" i="15" s="1"/>
  <c r="AY43" i="15"/>
  <c r="AY44" i="15" s="1"/>
  <c r="N87" i="12"/>
  <c r="N86" i="12"/>
  <c r="N84" i="12"/>
  <c r="N83" i="12"/>
  <c r="AJ48" i="6" l="1"/>
  <c r="AJ49" i="6"/>
  <c r="AJ50" i="6"/>
  <c r="AJ51" i="6"/>
  <c r="AJ52" i="6"/>
  <c r="AJ53" i="6"/>
  <c r="AK52" i="6" s="1"/>
  <c r="AJ47" i="6"/>
  <c r="AJ46" i="6"/>
  <c r="AJ45" i="6"/>
  <c r="AJ44" i="6"/>
  <c r="AJ41" i="6"/>
  <c r="AJ40" i="6"/>
  <c r="AJ39" i="6"/>
  <c r="AJ38" i="6"/>
  <c r="AK38" i="6" s="1"/>
  <c r="AJ34" i="6"/>
  <c r="AJ33" i="6"/>
  <c r="AJ32" i="6"/>
  <c r="AJ31" i="6"/>
  <c r="AK31" i="6" s="1"/>
  <c r="AJ25" i="6"/>
  <c r="AJ26" i="6"/>
  <c r="AJ27" i="6"/>
  <c r="AJ24" i="6"/>
  <c r="J50" i="6"/>
  <c r="J48" i="6"/>
  <c r="J49" i="6"/>
  <c r="J51" i="6"/>
  <c r="J52" i="6"/>
  <c r="J53" i="6"/>
  <c r="J47" i="6"/>
  <c r="J46" i="6"/>
  <c r="J45" i="6"/>
  <c r="J44" i="6"/>
  <c r="J41" i="6"/>
  <c r="J40" i="6"/>
  <c r="J39" i="6"/>
  <c r="J38" i="6"/>
  <c r="J34" i="6"/>
  <c r="J33" i="6"/>
  <c r="K33" i="6" s="1"/>
  <c r="J32" i="6"/>
  <c r="J31" i="6"/>
  <c r="J26" i="6"/>
  <c r="J24" i="6"/>
  <c r="J25" i="6"/>
  <c r="J27" i="6"/>
  <c r="K24" i="6" l="1"/>
  <c r="K44" i="6"/>
  <c r="AK24" i="6"/>
  <c r="AK40" i="6"/>
  <c r="AK46" i="6"/>
  <c r="K26" i="6"/>
  <c r="K48" i="6"/>
  <c r="K40" i="6"/>
  <c r="AK44" i="6"/>
  <c r="K31" i="6"/>
  <c r="K38" i="6"/>
  <c r="K52" i="6"/>
  <c r="AK26" i="6"/>
  <c r="AK33" i="6"/>
  <c r="AK50" i="6"/>
  <c r="AK48" i="6"/>
  <c r="K50" i="6"/>
  <c r="K46" i="6"/>
  <c r="G136" i="7" l="1"/>
  <c r="K136" i="7"/>
  <c r="D136" i="7"/>
  <c r="E135" i="7"/>
  <c r="E136" i="7" s="1"/>
  <c r="F135" i="7"/>
  <c r="F136" i="7" s="1"/>
  <c r="G135" i="7"/>
  <c r="J135" i="7"/>
  <c r="K135" i="7"/>
  <c r="D135" i="7"/>
  <c r="E134" i="7"/>
  <c r="F134" i="7"/>
  <c r="G134" i="7"/>
  <c r="J134" i="7"/>
  <c r="J136" i="7" s="1"/>
  <c r="K134" i="7"/>
  <c r="D134" i="7"/>
  <c r="E132" i="7"/>
  <c r="F132" i="7"/>
  <c r="G132" i="7"/>
  <c r="J132" i="7"/>
  <c r="K132" i="7"/>
  <c r="D132" i="7"/>
  <c r="D93" i="7"/>
  <c r="E93" i="7"/>
  <c r="F93" i="7"/>
  <c r="G93" i="7"/>
  <c r="J93" i="7"/>
  <c r="K93" i="7"/>
  <c r="E24" i="7"/>
  <c r="F24" i="7"/>
  <c r="G24" i="7"/>
  <c r="J24" i="7"/>
  <c r="K24" i="7"/>
  <c r="D24" i="7"/>
  <c r="J23" i="7"/>
  <c r="N25" i="7"/>
  <c r="N93" i="7" s="1"/>
  <c r="O25" i="7"/>
  <c r="N26" i="7"/>
  <c r="O26" i="7"/>
  <c r="P26" i="7" s="1"/>
  <c r="N27" i="7"/>
  <c r="O27" i="7"/>
  <c r="N28" i="7"/>
  <c r="O28" i="7"/>
  <c r="N29" i="7"/>
  <c r="O29" i="7"/>
  <c r="P29" i="7" s="1"/>
  <c r="N30" i="7"/>
  <c r="O30" i="7"/>
  <c r="P30" i="7" s="1"/>
  <c r="N31" i="7"/>
  <c r="O31" i="7"/>
  <c r="N32" i="7"/>
  <c r="O32" i="7"/>
  <c r="N33" i="7"/>
  <c r="O33" i="7"/>
  <c r="N34" i="7"/>
  <c r="O34" i="7"/>
  <c r="P34" i="7" s="1"/>
  <c r="N35" i="7"/>
  <c r="O35" i="7"/>
  <c r="P35" i="7" s="1"/>
  <c r="N36" i="7"/>
  <c r="O36" i="7"/>
  <c r="N37" i="7"/>
  <c r="O37" i="7"/>
  <c r="N38" i="7"/>
  <c r="O38" i="7"/>
  <c r="P38" i="7" s="1"/>
  <c r="N39" i="7"/>
  <c r="O39" i="7"/>
  <c r="N40" i="7"/>
  <c r="O40" i="7"/>
  <c r="N41" i="7"/>
  <c r="O41" i="7"/>
  <c r="P41" i="7" s="1"/>
  <c r="N42" i="7"/>
  <c r="O42" i="7"/>
  <c r="P42" i="7" s="1"/>
  <c r="N43" i="7"/>
  <c r="O43" i="7"/>
  <c r="N44" i="7"/>
  <c r="O44" i="7"/>
  <c r="N45" i="7"/>
  <c r="O45" i="7"/>
  <c r="N46" i="7"/>
  <c r="O46" i="7"/>
  <c r="P46" i="7" s="1"/>
  <c r="N47" i="7"/>
  <c r="O47" i="7"/>
  <c r="P47" i="7" s="1"/>
  <c r="N48" i="7"/>
  <c r="O48" i="7"/>
  <c r="N49" i="7"/>
  <c r="O49" i="7"/>
  <c r="N50" i="7"/>
  <c r="O50" i="7"/>
  <c r="P50" i="7" s="1"/>
  <c r="N51" i="7"/>
  <c r="O51" i="7"/>
  <c r="N52" i="7"/>
  <c r="O52" i="7"/>
  <c r="N53" i="7"/>
  <c r="O53" i="7"/>
  <c r="P53" i="7" s="1"/>
  <c r="N54" i="7"/>
  <c r="O54" i="7"/>
  <c r="P54" i="7" s="1"/>
  <c r="N55" i="7"/>
  <c r="O55" i="7"/>
  <c r="N56" i="7"/>
  <c r="O56" i="7"/>
  <c r="N57" i="7"/>
  <c r="O57" i="7"/>
  <c r="N58" i="7"/>
  <c r="O58" i="7"/>
  <c r="P58" i="7" s="1"/>
  <c r="N59" i="7"/>
  <c r="O59" i="7"/>
  <c r="P59" i="7" s="1"/>
  <c r="N60" i="7"/>
  <c r="O60" i="7"/>
  <c r="N61" i="7"/>
  <c r="O61" i="7"/>
  <c r="N62" i="7"/>
  <c r="O62" i="7"/>
  <c r="P62" i="7" s="1"/>
  <c r="N63" i="7"/>
  <c r="O63" i="7"/>
  <c r="N64" i="7"/>
  <c r="O64" i="7"/>
  <c r="N65" i="7"/>
  <c r="O65" i="7"/>
  <c r="P65" i="7" s="1"/>
  <c r="N66" i="7"/>
  <c r="O66" i="7"/>
  <c r="P66" i="7" s="1"/>
  <c r="N67" i="7"/>
  <c r="O67" i="7"/>
  <c r="N68" i="7"/>
  <c r="O68" i="7"/>
  <c r="N69" i="7"/>
  <c r="O69" i="7"/>
  <c r="N70" i="7"/>
  <c r="O70" i="7"/>
  <c r="P70" i="7" s="1"/>
  <c r="N71" i="7"/>
  <c r="O71" i="7"/>
  <c r="P71" i="7" s="1"/>
  <c r="N72" i="7"/>
  <c r="O72" i="7"/>
  <c r="N73" i="7"/>
  <c r="O73" i="7"/>
  <c r="N74" i="7"/>
  <c r="O74" i="7"/>
  <c r="N75" i="7"/>
  <c r="O75" i="7"/>
  <c r="N76" i="7"/>
  <c r="O76" i="7"/>
  <c r="N77" i="7"/>
  <c r="O77" i="7"/>
  <c r="P77" i="7" s="1"/>
  <c r="N78" i="7"/>
  <c r="O78" i="7"/>
  <c r="P78" i="7" s="1"/>
  <c r="N79" i="7"/>
  <c r="O79" i="7"/>
  <c r="N80" i="7"/>
  <c r="P80" i="7" s="1"/>
  <c r="O80" i="7"/>
  <c r="N81" i="7"/>
  <c r="O81" i="7"/>
  <c r="N82" i="7"/>
  <c r="O82" i="7"/>
  <c r="P82" i="7" s="1"/>
  <c r="N83" i="7"/>
  <c r="O83" i="7"/>
  <c r="P83" i="7" s="1"/>
  <c r="N84" i="7"/>
  <c r="O84" i="7"/>
  <c r="N85" i="7"/>
  <c r="O85" i="7"/>
  <c r="N86" i="7"/>
  <c r="O86" i="7"/>
  <c r="N87" i="7"/>
  <c r="O87" i="7"/>
  <c r="N88" i="7"/>
  <c r="O88" i="7"/>
  <c r="N89" i="7"/>
  <c r="O89" i="7"/>
  <c r="N90" i="7"/>
  <c r="O90" i="7"/>
  <c r="N91" i="7"/>
  <c r="O91" i="7"/>
  <c r="N94" i="7"/>
  <c r="P94" i="7" s="1"/>
  <c r="O94" i="7"/>
  <c r="N95" i="7"/>
  <c r="O95" i="7"/>
  <c r="N96" i="7"/>
  <c r="O96" i="7"/>
  <c r="O132" i="7" s="1"/>
  <c r="N97" i="7"/>
  <c r="O97" i="7"/>
  <c r="P97" i="7" s="1"/>
  <c r="N98" i="7"/>
  <c r="O98" i="7"/>
  <c r="N99" i="7"/>
  <c r="O99" i="7"/>
  <c r="N100" i="7"/>
  <c r="P100" i="7" s="1"/>
  <c r="O100" i="7"/>
  <c r="N101" i="7"/>
  <c r="O101" i="7"/>
  <c r="N102" i="7"/>
  <c r="O102" i="7"/>
  <c r="N103" i="7"/>
  <c r="O103" i="7"/>
  <c r="P103" i="7" s="1"/>
  <c r="N104" i="7"/>
  <c r="O104" i="7"/>
  <c r="N105" i="7"/>
  <c r="O105" i="7"/>
  <c r="N106" i="7"/>
  <c r="O106" i="7"/>
  <c r="N107" i="7"/>
  <c r="O107" i="7"/>
  <c r="N108" i="7"/>
  <c r="O108" i="7"/>
  <c r="N109" i="7"/>
  <c r="O109" i="7"/>
  <c r="P109" i="7" s="1"/>
  <c r="N110" i="7"/>
  <c r="O110" i="7"/>
  <c r="N111" i="7"/>
  <c r="O111" i="7"/>
  <c r="N112" i="7"/>
  <c r="P112" i="7" s="1"/>
  <c r="O112" i="7"/>
  <c r="N113" i="7"/>
  <c r="O113" i="7"/>
  <c r="N114" i="7"/>
  <c r="O114" i="7"/>
  <c r="N115" i="7"/>
  <c r="O115" i="7"/>
  <c r="P115" i="7" s="1"/>
  <c r="N116" i="7"/>
  <c r="O116" i="7"/>
  <c r="N117" i="7"/>
  <c r="O117" i="7"/>
  <c r="N118" i="7"/>
  <c r="O118" i="7"/>
  <c r="N119" i="7"/>
  <c r="O119" i="7"/>
  <c r="N120" i="7"/>
  <c r="O120" i="7"/>
  <c r="N121" i="7"/>
  <c r="O121" i="7"/>
  <c r="P121" i="7" s="1"/>
  <c r="N122" i="7"/>
  <c r="O122" i="7"/>
  <c r="N123" i="7"/>
  <c r="O123" i="7"/>
  <c r="N124" i="7"/>
  <c r="P124" i="7" s="1"/>
  <c r="O124" i="7"/>
  <c r="N125" i="7"/>
  <c r="O125" i="7"/>
  <c r="N126" i="7"/>
  <c r="O126" i="7"/>
  <c r="N127" i="7"/>
  <c r="O127" i="7"/>
  <c r="P127" i="7" s="1"/>
  <c r="N128" i="7"/>
  <c r="O128" i="7"/>
  <c r="N129" i="7"/>
  <c r="O129" i="7"/>
  <c r="N130" i="7"/>
  <c r="O130" i="7"/>
  <c r="N3" i="7"/>
  <c r="O3" i="7"/>
  <c r="N4" i="7"/>
  <c r="O4" i="7"/>
  <c r="N5" i="7"/>
  <c r="O5" i="7"/>
  <c r="P5" i="7" s="1"/>
  <c r="N6" i="7"/>
  <c r="O6" i="7"/>
  <c r="N7" i="7"/>
  <c r="O7" i="7"/>
  <c r="N8" i="7"/>
  <c r="P8" i="7" s="1"/>
  <c r="O8" i="7"/>
  <c r="N9" i="7"/>
  <c r="O9" i="7"/>
  <c r="N10" i="7"/>
  <c r="O10" i="7"/>
  <c r="N11" i="7"/>
  <c r="O11" i="7"/>
  <c r="P11" i="7" s="1"/>
  <c r="N12" i="7"/>
  <c r="O12" i="7"/>
  <c r="N13" i="7"/>
  <c r="O13" i="7"/>
  <c r="N14" i="7"/>
  <c r="O14" i="7"/>
  <c r="N15" i="7"/>
  <c r="O15" i="7"/>
  <c r="N16" i="7"/>
  <c r="O16" i="7"/>
  <c r="N17" i="7"/>
  <c r="O17" i="7"/>
  <c r="P17" i="7" s="1"/>
  <c r="N18" i="7"/>
  <c r="O18" i="7"/>
  <c r="N19" i="7"/>
  <c r="O19" i="7"/>
  <c r="N20" i="7"/>
  <c r="P20" i="7" s="1"/>
  <c r="O20" i="7"/>
  <c r="N21" i="7"/>
  <c r="O21" i="7"/>
  <c r="N22" i="7"/>
  <c r="O22" i="7"/>
  <c r="O2" i="7"/>
  <c r="O134" i="7" s="1"/>
  <c r="N2" i="7"/>
  <c r="N24" i="7" s="1"/>
  <c r="E131" i="7"/>
  <c r="F131" i="7"/>
  <c r="G131" i="7"/>
  <c r="J131" i="7"/>
  <c r="K131" i="7"/>
  <c r="D131" i="7"/>
  <c r="E92" i="7"/>
  <c r="F92" i="7"/>
  <c r="G92" i="7"/>
  <c r="J92" i="7"/>
  <c r="K92" i="7"/>
  <c r="D92" i="7"/>
  <c r="E23" i="7"/>
  <c r="F23" i="7"/>
  <c r="G23" i="7"/>
  <c r="K23" i="7"/>
  <c r="D23" i="7"/>
  <c r="O92" i="7" l="1"/>
  <c r="O135" i="7"/>
  <c r="O136" i="7" s="1"/>
  <c r="O93" i="7"/>
  <c r="P76" i="7"/>
  <c r="P64" i="7"/>
  <c r="P28" i="7"/>
  <c r="P21" i="7"/>
  <c r="P15" i="7"/>
  <c r="P9" i="7"/>
  <c r="P125" i="7"/>
  <c r="P119" i="7"/>
  <c r="P113" i="7"/>
  <c r="P107" i="7"/>
  <c r="P101" i="7"/>
  <c r="P95" i="7"/>
  <c r="P87" i="7"/>
  <c r="P81" i="7"/>
  <c r="P75" i="7"/>
  <c r="P69" i="7"/>
  <c r="P63" i="7"/>
  <c r="P57" i="7"/>
  <c r="P51" i="7"/>
  <c r="P45" i="7"/>
  <c r="P39" i="7"/>
  <c r="P33" i="7"/>
  <c r="P27" i="7"/>
  <c r="O24" i="7"/>
  <c r="P90" i="7"/>
  <c r="P72" i="7"/>
  <c r="P60" i="7"/>
  <c r="P36" i="7"/>
  <c r="P86" i="7"/>
  <c r="P74" i="7"/>
  <c r="P12" i="7"/>
  <c r="N134" i="7"/>
  <c r="P4" i="7"/>
  <c r="P108" i="7"/>
  <c r="P96" i="7"/>
  <c r="P88" i="7"/>
  <c r="P52" i="7"/>
  <c r="P40" i="7"/>
  <c r="N132" i="7"/>
  <c r="P68" i="7"/>
  <c r="P56" i="7"/>
  <c r="P44" i="7"/>
  <c r="P32" i="7"/>
  <c r="P128" i="7"/>
  <c r="P116" i="7"/>
  <c r="P84" i="7"/>
  <c r="P48" i="7"/>
  <c r="P2" i="7"/>
  <c r="N135" i="7"/>
  <c r="N136" i="7" s="1"/>
  <c r="P19" i="7"/>
  <c r="P13" i="7"/>
  <c r="P7" i="7"/>
  <c r="P129" i="7"/>
  <c r="P123" i="7"/>
  <c r="P117" i="7"/>
  <c r="P111" i="7"/>
  <c r="P105" i="7"/>
  <c r="P99" i="7"/>
  <c r="P91" i="7"/>
  <c r="P85" i="7"/>
  <c r="P79" i="7"/>
  <c r="P73" i="7"/>
  <c r="P67" i="7"/>
  <c r="P61" i="7"/>
  <c r="P55" i="7"/>
  <c r="P49" i="7"/>
  <c r="P43" i="7"/>
  <c r="P37" i="7"/>
  <c r="P31" i="7"/>
  <c r="P25" i="7"/>
  <c r="P16" i="7"/>
  <c r="P120" i="7"/>
  <c r="P104" i="7"/>
  <c r="N92" i="7"/>
  <c r="P22" i="7"/>
  <c r="P18" i="7"/>
  <c r="P14" i="7"/>
  <c r="P10" i="7"/>
  <c r="P6" i="7"/>
  <c r="P130" i="7"/>
  <c r="P126" i="7"/>
  <c r="P122" i="7"/>
  <c r="P118" i="7"/>
  <c r="P114" i="7"/>
  <c r="P110" i="7"/>
  <c r="P106" i="7"/>
  <c r="P102" i="7"/>
  <c r="P98" i="7"/>
  <c r="O131" i="7"/>
  <c r="O23" i="7"/>
  <c r="N23" i="7"/>
  <c r="N131" i="7"/>
  <c r="P3" i="7"/>
  <c r="P89" i="7"/>
  <c r="L130" i="7"/>
  <c r="H130" i="7"/>
  <c r="L125" i="7"/>
  <c r="H125" i="7"/>
  <c r="L123" i="7"/>
  <c r="H123" i="7"/>
  <c r="L122" i="7"/>
  <c r="H122" i="7"/>
  <c r="L111" i="7"/>
  <c r="H111" i="7"/>
  <c r="L107" i="7"/>
  <c r="H107" i="7"/>
  <c r="L106" i="7"/>
  <c r="H106" i="7"/>
  <c r="L105" i="7"/>
  <c r="H105" i="7"/>
  <c r="L94" i="7"/>
  <c r="H94" i="7"/>
  <c r="L91" i="7"/>
  <c r="H91" i="7"/>
  <c r="L89" i="7"/>
  <c r="H89" i="7"/>
  <c r="L73" i="7"/>
  <c r="H73" i="7"/>
  <c r="L72" i="7"/>
  <c r="H72" i="7"/>
  <c r="L65" i="7"/>
  <c r="H65" i="7"/>
  <c r="L62" i="7"/>
  <c r="H62" i="7"/>
  <c r="L61" i="7"/>
  <c r="H61" i="7"/>
  <c r="L57" i="7"/>
  <c r="H57" i="7"/>
  <c r="L48" i="7"/>
  <c r="H48" i="7"/>
  <c r="L43" i="7"/>
  <c r="H43" i="7"/>
  <c r="L42" i="7"/>
  <c r="H42" i="7"/>
  <c r="L41" i="7"/>
  <c r="H41" i="7"/>
  <c r="L40" i="7"/>
  <c r="H40" i="7"/>
  <c r="L36" i="7"/>
  <c r="H36" i="7"/>
  <c r="L31" i="7"/>
  <c r="H31" i="7"/>
  <c r="L26" i="7"/>
  <c r="H26" i="7"/>
  <c r="L22" i="7"/>
  <c r="H22" i="7"/>
  <c r="L21" i="7"/>
  <c r="H21" i="7"/>
  <c r="L18" i="7"/>
  <c r="H18" i="7"/>
  <c r="L17" i="7"/>
  <c r="H17" i="7"/>
  <c r="L13" i="7"/>
  <c r="H13" i="7"/>
  <c r="L12" i="7"/>
  <c r="H12" i="7"/>
  <c r="L11" i="7"/>
  <c r="H11" i="7"/>
  <c r="L7" i="7"/>
  <c r="H7" i="7"/>
  <c r="L5" i="7"/>
  <c r="H5" i="7"/>
  <c r="L4" i="7"/>
  <c r="H4" i="7"/>
  <c r="L3" i="7"/>
  <c r="H3" i="7"/>
  <c r="L2" i="7"/>
  <c r="H2" i="7"/>
  <c r="H131" i="7" l="1"/>
  <c r="H132" i="7"/>
  <c r="L131" i="7"/>
  <c r="L132" i="7"/>
  <c r="H135" i="7"/>
  <c r="H24" i="7"/>
  <c r="H134" i="7"/>
  <c r="H23" i="7"/>
  <c r="H93" i="7"/>
  <c r="H92" i="7"/>
  <c r="L134" i="7"/>
  <c r="L24" i="7"/>
  <c r="L135" i="7"/>
  <c r="L23" i="7"/>
  <c r="L92" i="7"/>
  <c r="L93" i="7"/>
  <c r="P92" i="7"/>
  <c r="P135" i="7"/>
  <c r="P134" i="7"/>
  <c r="P24" i="7"/>
  <c r="P132" i="7"/>
  <c r="P93" i="7"/>
  <c r="P23" i="7"/>
  <c r="P131" i="7"/>
  <c r="P136" i="7" l="1"/>
  <c r="H136" i="7"/>
  <c r="L136" i="7"/>
  <c r="DE38" i="1" l="1"/>
  <c r="DB38" i="1"/>
  <c r="CY38" i="1"/>
  <c r="CV38" i="1"/>
  <c r="CS38" i="1"/>
  <c r="CP38" i="1"/>
  <c r="CJ38" i="1"/>
  <c r="CG38" i="1"/>
  <c r="CD38" i="1"/>
  <c r="CA38" i="1"/>
  <c r="BW38" i="1"/>
  <c r="BX38" i="1" s="1"/>
  <c r="BT38" i="1"/>
  <c r="BU38" i="1" s="1"/>
  <c r="BR38" i="1"/>
  <c r="BN38" i="1"/>
  <c r="BO38" i="1" s="1"/>
  <c r="BD38" i="1"/>
  <c r="BA38" i="1"/>
  <c r="AX38" i="1"/>
  <c r="AU38" i="1"/>
  <c r="AR38" i="1"/>
  <c r="AO38" i="1"/>
  <c r="AL38" i="1"/>
  <c r="AI38" i="1"/>
  <c r="AF38" i="1"/>
  <c r="AC38" i="1"/>
  <c r="Z38" i="1"/>
  <c r="V38" i="1"/>
  <c r="W38" i="1" s="1"/>
  <c r="S38" i="1"/>
  <c r="T38" i="1" s="1"/>
  <c r="Q38" i="1"/>
  <c r="N38" i="1"/>
  <c r="K38" i="1"/>
  <c r="H38" i="1"/>
  <c r="DE37" i="1"/>
  <c r="DB37" i="1"/>
  <c r="CY37" i="1"/>
  <c r="CV37" i="1"/>
  <c r="CS37" i="1"/>
  <c r="CP37" i="1"/>
  <c r="CJ37" i="1"/>
  <c r="CG37" i="1"/>
  <c r="CD37" i="1"/>
  <c r="CA37" i="1"/>
  <c r="BW37" i="1"/>
  <c r="BX37" i="1" s="1"/>
  <c r="BT37" i="1"/>
  <c r="BU37" i="1" s="1"/>
  <c r="BR37" i="1"/>
  <c r="BO37" i="1"/>
  <c r="BD37" i="1"/>
  <c r="BA37" i="1"/>
  <c r="AX37" i="1"/>
  <c r="AU37" i="1"/>
  <c r="AR37" i="1"/>
  <c r="AO37" i="1"/>
  <c r="AL37" i="1"/>
  <c r="AI37" i="1"/>
  <c r="AF37" i="1"/>
  <c r="AC37" i="1"/>
  <c r="Z37" i="1"/>
  <c r="V37" i="1"/>
  <c r="W37" i="1" s="1"/>
  <c r="S37" i="1"/>
  <c r="T37" i="1" s="1"/>
  <c r="Q37" i="1"/>
  <c r="N37" i="1"/>
  <c r="K37" i="1"/>
  <c r="H37" i="1"/>
  <c r="DE36" i="1"/>
  <c r="DB36" i="1"/>
  <c r="CY36" i="1"/>
  <c r="CV36" i="1"/>
  <c r="CS36" i="1"/>
  <c r="CP36" i="1"/>
  <c r="CJ36" i="1"/>
  <c r="CG36" i="1"/>
  <c r="CD36" i="1"/>
  <c r="CA36" i="1"/>
  <c r="BW36" i="1"/>
  <c r="BX36" i="1" s="1"/>
  <c r="BT36" i="1"/>
  <c r="BU36" i="1" s="1"/>
  <c r="BR36" i="1"/>
  <c r="BN36" i="1"/>
  <c r="BO36" i="1" s="1"/>
  <c r="BD36" i="1"/>
  <c r="BA36" i="1"/>
  <c r="AX36" i="1"/>
  <c r="AU36" i="1"/>
  <c r="AR36" i="1"/>
  <c r="AO36" i="1"/>
  <c r="AL36" i="1"/>
  <c r="AI36" i="1"/>
  <c r="AF36" i="1"/>
  <c r="AC36" i="1"/>
  <c r="Z36" i="1"/>
  <c r="V36" i="1"/>
  <c r="W36" i="1" s="1"/>
  <c r="S36" i="1"/>
  <c r="T36" i="1" s="1"/>
  <c r="Q36" i="1"/>
  <c r="N36" i="1"/>
  <c r="K36" i="1"/>
  <c r="H36" i="1"/>
  <c r="DE35" i="1"/>
  <c r="DB35" i="1"/>
  <c r="CY35" i="1"/>
  <c r="CV35" i="1"/>
  <c r="CS35" i="1"/>
  <c r="CP35" i="1"/>
  <c r="CJ35" i="1"/>
  <c r="CG35" i="1"/>
  <c r="CD35" i="1"/>
  <c r="CA35" i="1"/>
  <c r="BW35" i="1"/>
  <c r="BX35" i="1" s="1"/>
  <c r="BT35" i="1"/>
  <c r="BU35" i="1" s="1"/>
  <c r="BR35" i="1"/>
  <c r="BN35" i="1"/>
  <c r="BO35" i="1" s="1"/>
  <c r="BD35" i="1"/>
  <c r="BA35" i="1"/>
  <c r="AX35" i="1"/>
  <c r="AU35" i="1"/>
  <c r="AR35" i="1"/>
  <c r="AO35" i="1"/>
  <c r="AL35" i="1"/>
  <c r="AI35" i="1"/>
  <c r="AF35" i="1"/>
  <c r="AC35" i="1"/>
  <c r="Z35" i="1"/>
  <c r="V35" i="1"/>
  <c r="W35" i="1" s="1"/>
  <c r="S35" i="1"/>
  <c r="T35" i="1" s="1"/>
  <c r="Q35" i="1"/>
  <c r="N35" i="1"/>
  <c r="K35" i="1"/>
  <c r="H35" i="1"/>
  <c r="DE34" i="1"/>
  <c r="DB34" i="1"/>
  <c r="CY34" i="1"/>
  <c r="CV34" i="1"/>
  <c r="CS34" i="1"/>
  <c r="CP34" i="1"/>
  <c r="CJ34" i="1"/>
  <c r="CG34" i="1"/>
  <c r="CD34" i="1"/>
  <c r="CA34" i="1"/>
  <c r="BW34" i="1"/>
  <c r="BX34" i="1" s="1"/>
  <c r="BT34" i="1"/>
  <c r="BU34" i="1" s="1"/>
  <c r="BR34" i="1"/>
  <c r="BN34" i="1"/>
  <c r="BO34" i="1" s="1"/>
  <c r="BD34" i="1"/>
  <c r="BA34" i="1"/>
  <c r="AX34" i="1"/>
  <c r="AU34" i="1"/>
  <c r="AR34" i="1"/>
  <c r="AO34" i="1"/>
  <c r="AL34" i="1"/>
  <c r="AI34" i="1"/>
  <c r="AF34" i="1"/>
  <c r="AC34" i="1"/>
  <c r="Z34" i="1"/>
  <c r="V34" i="1"/>
  <c r="W34" i="1" s="1"/>
  <c r="S34" i="1"/>
  <c r="T34" i="1" s="1"/>
  <c r="Q34" i="1"/>
  <c r="N34" i="1"/>
  <c r="K34" i="1"/>
  <c r="H34" i="1"/>
  <c r="DE33" i="1"/>
  <c r="DB33" i="1"/>
  <c r="CY33" i="1"/>
  <c r="CV33" i="1"/>
  <c r="CS33" i="1"/>
  <c r="CP33" i="1"/>
  <c r="CJ33" i="1"/>
  <c r="CG33" i="1"/>
  <c r="CD33" i="1"/>
  <c r="CA33" i="1"/>
  <c r="BW33" i="1"/>
  <c r="BX33" i="1" s="1"/>
  <c r="BT33" i="1"/>
  <c r="BU33" i="1" s="1"/>
  <c r="BR33" i="1"/>
  <c r="BN33" i="1"/>
  <c r="BO33" i="1" s="1"/>
  <c r="BD33" i="1"/>
  <c r="BA33" i="1"/>
  <c r="AX33" i="1"/>
  <c r="AU33" i="1"/>
  <c r="AR33" i="1"/>
  <c r="AO33" i="1"/>
  <c r="AL33" i="1"/>
  <c r="AI33" i="1"/>
  <c r="AF33" i="1"/>
  <c r="AC33" i="1"/>
  <c r="Z33" i="1"/>
  <c r="V33" i="1"/>
  <c r="W33" i="1" s="1"/>
  <c r="S33" i="1"/>
  <c r="T33" i="1" s="1"/>
  <c r="Q33" i="1"/>
  <c r="N33" i="1"/>
  <c r="K33" i="1"/>
  <c r="H33" i="1"/>
  <c r="DE32" i="1"/>
  <c r="DB32" i="1"/>
  <c r="CY32" i="1"/>
  <c r="CV32" i="1"/>
  <c r="CS32" i="1"/>
  <c r="CP32" i="1"/>
  <c r="CJ32" i="1"/>
  <c r="CG32" i="1"/>
  <c r="CD32" i="1"/>
  <c r="CA32" i="1"/>
  <c r="BW32" i="1"/>
  <c r="BX32" i="1" s="1"/>
  <c r="BT32" i="1"/>
  <c r="BU32" i="1" s="1"/>
  <c r="BR32" i="1"/>
  <c r="BN32" i="1"/>
  <c r="BO32" i="1" s="1"/>
  <c r="BD32" i="1"/>
  <c r="BA32" i="1"/>
  <c r="AX32" i="1"/>
  <c r="AU32" i="1"/>
  <c r="AR32" i="1"/>
  <c r="AO32" i="1"/>
  <c r="AL32" i="1"/>
  <c r="AI32" i="1"/>
  <c r="AF32" i="1"/>
  <c r="AC32" i="1"/>
  <c r="Z32" i="1"/>
  <c r="V32" i="1"/>
  <c r="W32" i="1" s="1"/>
  <c r="S32" i="1"/>
  <c r="T32" i="1" s="1"/>
  <c r="Q32" i="1"/>
  <c r="N32" i="1"/>
  <c r="K32" i="1"/>
  <c r="H32" i="1"/>
  <c r="DE31" i="1"/>
  <c r="DB31" i="1"/>
  <c r="CY31" i="1"/>
  <c r="CV31" i="1"/>
  <c r="CS31" i="1"/>
  <c r="CP31" i="1"/>
  <c r="CJ31" i="1"/>
  <c r="CG31" i="1"/>
  <c r="CD31" i="1"/>
  <c r="CA31" i="1"/>
  <c r="BW31" i="1"/>
  <c r="BX31" i="1" s="1"/>
  <c r="BT31" i="1"/>
  <c r="BU31" i="1" s="1"/>
  <c r="BR31" i="1"/>
  <c r="BN31" i="1"/>
  <c r="BO31" i="1" s="1"/>
  <c r="BD31" i="1"/>
  <c r="BA31" i="1"/>
  <c r="AX31" i="1"/>
  <c r="AU31" i="1"/>
  <c r="AR31" i="1"/>
  <c r="AO31" i="1"/>
  <c r="AL31" i="1"/>
  <c r="AI31" i="1"/>
  <c r="AF31" i="1"/>
  <c r="AC31" i="1"/>
  <c r="Z31" i="1"/>
  <c r="V31" i="1"/>
  <c r="W31" i="1" s="1"/>
  <c r="S31" i="1"/>
  <c r="T31" i="1" s="1"/>
  <c r="Q31" i="1"/>
  <c r="N31" i="1"/>
  <c r="K31" i="1"/>
  <c r="H31" i="1"/>
  <c r="DE30" i="1"/>
  <c r="DB30" i="1"/>
  <c r="CY30" i="1"/>
  <c r="CV30" i="1"/>
  <c r="CS30" i="1"/>
  <c r="CP30" i="1"/>
  <c r="CJ30" i="1"/>
  <c r="CG30" i="1"/>
  <c r="CD30" i="1"/>
  <c r="CA30" i="1"/>
  <c r="BW30" i="1"/>
  <c r="BT30" i="1"/>
  <c r="BR30" i="1"/>
  <c r="BN30" i="1"/>
  <c r="BD30" i="1"/>
  <c r="BA30" i="1"/>
  <c r="AX30" i="1"/>
  <c r="AU30" i="1"/>
  <c r="AR30" i="1"/>
  <c r="AO30" i="1"/>
  <c r="AL30" i="1"/>
  <c r="AI30" i="1"/>
  <c r="AF30" i="1"/>
  <c r="AC30" i="1"/>
  <c r="Z30" i="1"/>
  <c r="V30" i="1"/>
  <c r="S30" i="1"/>
  <c r="Q30" i="1"/>
  <c r="N30" i="1"/>
  <c r="K30" i="1"/>
  <c r="H30" i="1"/>
  <c r="DE29" i="1"/>
  <c r="DB29" i="1"/>
  <c r="CY29" i="1"/>
  <c r="CV29" i="1"/>
  <c r="CS29" i="1"/>
  <c r="CP29" i="1"/>
  <c r="CJ29" i="1"/>
  <c r="CG29" i="1"/>
  <c r="CD29" i="1"/>
  <c r="CA29" i="1"/>
  <c r="BW29" i="1"/>
  <c r="BX29" i="1" s="1"/>
  <c r="BT29" i="1"/>
  <c r="BU29" i="1" s="1"/>
  <c r="BR29" i="1"/>
  <c r="BN29" i="1"/>
  <c r="BO29" i="1" s="1"/>
  <c r="BD29" i="1"/>
  <c r="BA29" i="1"/>
  <c r="AX29" i="1"/>
  <c r="AU29" i="1"/>
  <c r="AR29" i="1"/>
  <c r="AO29" i="1"/>
  <c r="AL29" i="1"/>
  <c r="AI29" i="1"/>
  <c r="AF29" i="1"/>
  <c r="AC29" i="1"/>
  <c r="Z29" i="1"/>
  <c r="V29" i="1"/>
  <c r="W29" i="1" s="1"/>
  <c r="S29" i="1"/>
  <c r="T29" i="1" s="1"/>
  <c r="Q29" i="1"/>
  <c r="N29" i="1"/>
  <c r="K29" i="1"/>
  <c r="H29" i="1"/>
  <c r="DE28" i="1"/>
  <c r="DB28" i="1"/>
  <c r="CY28" i="1"/>
  <c r="CV28" i="1"/>
  <c r="CS28" i="1"/>
  <c r="CP28" i="1"/>
  <c r="CJ28" i="1"/>
  <c r="CG28" i="1"/>
  <c r="CD28" i="1"/>
  <c r="CA28" i="1"/>
  <c r="BW28" i="1"/>
  <c r="BX28" i="1" s="1"/>
  <c r="BT28" i="1"/>
  <c r="BU28" i="1" s="1"/>
  <c r="BR28" i="1"/>
  <c r="BN28" i="1"/>
  <c r="BO28" i="1" s="1"/>
  <c r="BD28" i="1"/>
  <c r="BA28" i="1"/>
  <c r="AX28" i="1"/>
  <c r="AU28" i="1"/>
  <c r="AR28" i="1"/>
  <c r="AO28" i="1"/>
  <c r="AL28" i="1"/>
  <c r="AI28" i="1"/>
  <c r="AF28" i="1"/>
  <c r="AC28" i="1"/>
  <c r="Z28" i="1"/>
  <c r="V28" i="1"/>
  <c r="W28" i="1" s="1"/>
  <c r="S28" i="1"/>
  <c r="T28" i="1" s="1"/>
  <c r="Q28" i="1"/>
  <c r="N28" i="1"/>
  <c r="K28" i="1"/>
  <c r="H28" i="1"/>
  <c r="DE27" i="1"/>
  <c r="DB27" i="1"/>
  <c r="CY27" i="1"/>
  <c r="CV27" i="1"/>
  <c r="CS27" i="1"/>
  <c r="CP27" i="1"/>
  <c r="CJ27" i="1"/>
  <c r="CG27" i="1"/>
  <c r="CD27" i="1"/>
  <c r="CA27" i="1"/>
  <c r="BW27" i="1"/>
  <c r="BX27" i="1" s="1"/>
  <c r="BT27" i="1"/>
  <c r="BU27" i="1" s="1"/>
  <c r="BR27" i="1"/>
  <c r="BN27" i="1"/>
  <c r="BO27" i="1" s="1"/>
  <c r="BD27" i="1"/>
  <c r="BA27" i="1"/>
  <c r="AX27" i="1"/>
  <c r="AU27" i="1"/>
  <c r="AR27" i="1"/>
  <c r="AO27" i="1"/>
  <c r="AL27" i="1"/>
  <c r="AI27" i="1"/>
  <c r="AF27" i="1"/>
  <c r="AC27" i="1"/>
  <c r="Z27" i="1"/>
  <c r="V27" i="1"/>
  <c r="W27" i="1" s="1"/>
  <c r="S27" i="1"/>
  <c r="T27" i="1" s="1"/>
  <c r="Q27" i="1"/>
  <c r="N27" i="1"/>
  <c r="K27" i="1"/>
  <c r="H27" i="1"/>
  <c r="DE26" i="1"/>
  <c r="DB26" i="1"/>
  <c r="CY26" i="1"/>
  <c r="CV26" i="1"/>
  <c r="CS26" i="1"/>
  <c r="CP26" i="1"/>
  <c r="CJ26" i="1"/>
  <c r="CG26" i="1"/>
  <c r="CD26" i="1"/>
  <c r="CA26" i="1"/>
  <c r="BW26" i="1"/>
  <c r="BX26" i="1" s="1"/>
  <c r="BT26" i="1"/>
  <c r="BU26" i="1" s="1"/>
  <c r="BR26" i="1"/>
  <c r="BO26" i="1"/>
  <c r="BD26" i="1"/>
  <c r="BA26" i="1"/>
  <c r="AX26" i="1"/>
  <c r="AU26" i="1"/>
  <c r="AR26" i="1"/>
  <c r="AO26" i="1"/>
  <c r="AL26" i="1"/>
  <c r="AI26" i="1"/>
  <c r="AF26" i="1"/>
  <c r="AC26" i="1"/>
  <c r="Z26" i="1"/>
  <c r="V26" i="1"/>
  <c r="W26" i="1" s="1"/>
  <c r="S26" i="1"/>
  <c r="T26" i="1" s="1"/>
  <c r="Q26" i="1"/>
  <c r="N26" i="1"/>
  <c r="K26" i="1"/>
  <c r="H26" i="1"/>
  <c r="DE25" i="1"/>
  <c r="DB25" i="1"/>
  <c r="CY25" i="1"/>
  <c r="CV25" i="1"/>
  <c r="CS25" i="1"/>
  <c r="CP25" i="1"/>
  <c r="CJ25" i="1"/>
  <c r="CG25" i="1"/>
  <c r="CD25" i="1"/>
  <c r="CA25" i="1"/>
  <c r="BW25" i="1"/>
  <c r="BX25" i="1" s="1"/>
  <c r="BT25" i="1"/>
  <c r="BU25" i="1" s="1"/>
  <c r="BR25" i="1"/>
  <c r="BN25" i="1"/>
  <c r="BO25" i="1" s="1"/>
  <c r="BD25" i="1"/>
  <c r="BA25" i="1"/>
  <c r="AX25" i="1"/>
  <c r="AU25" i="1"/>
  <c r="AR25" i="1"/>
  <c r="AO25" i="1"/>
  <c r="AL25" i="1"/>
  <c r="AI25" i="1"/>
  <c r="AF25" i="1"/>
  <c r="AC25" i="1"/>
  <c r="Z25" i="1"/>
  <c r="V25" i="1"/>
  <c r="W25" i="1" s="1"/>
  <c r="S25" i="1"/>
  <c r="T25" i="1" s="1"/>
  <c r="Q25" i="1"/>
  <c r="N25" i="1"/>
  <c r="K25" i="1"/>
  <c r="H25" i="1"/>
  <c r="DE24" i="1"/>
  <c r="DB24" i="1"/>
  <c r="CY24" i="1"/>
  <c r="CV24" i="1"/>
  <c r="CS24" i="1"/>
  <c r="CP24" i="1"/>
  <c r="CJ24" i="1"/>
  <c r="CG24" i="1"/>
  <c r="CD24" i="1"/>
  <c r="CA24" i="1"/>
  <c r="BW24" i="1"/>
  <c r="BX24" i="1" s="1"/>
  <c r="BT24" i="1"/>
  <c r="BU24" i="1" s="1"/>
  <c r="BR24" i="1"/>
  <c r="BN24" i="1"/>
  <c r="BO24" i="1" s="1"/>
  <c r="BD24" i="1"/>
  <c r="BA24" i="1"/>
  <c r="AX24" i="1"/>
  <c r="AU24" i="1"/>
  <c r="AR24" i="1"/>
  <c r="AO24" i="1"/>
  <c r="AL24" i="1"/>
  <c r="AI24" i="1"/>
  <c r="AF24" i="1"/>
  <c r="AB24" i="1"/>
  <c r="AC24" i="1" s="1"/>
  <c r="Z24" i="1"/>
  <c r="V24" i="1"/>
  <c r="W24" i="1" s="1"/>
  <c r="S24" i="1"/>
  <c r="T24" i="1" s="1"/>
  <c r="Q24" i="1"/>
  <c r="N24" i="1"/>
  <c r="K24" i="1"/>
  <c r="H24" i="1"/>
  <c r="DE23" i="1"/>
  <c r="DB23" i="1"/>
  <c r="CY23" i="1"/>
  <c r="CV23" i="1"/>
  <c r="CS23" i="1"/>
  <c r="CP23" i="1"/>
  <c r="CJ23" i="1"/>
  <c r="CG23" i="1"/>
  <c r="CD23" i="1"/>
  <c r="CA23" i="1"/>
  <c r="BW23" i="1"/>
  <c r="BX23" i="1" s="1"/>
  <c r="BT23" i="1"/>
  <c r="BU23" i="1" s="1"/>
  <c r="BR23" i="1"/>
  <c r="BO23" i="1"/>
  <c r="BD23" i="1"/>
  <c r="BA23" i="1"/>
  <c r="AX23" i="1"/>
  <c r="AU23" i="1"/>
  <c r="AR23" i="1"/>
  <c r="AO23" i="1"/>
  <c r="AL23" i="1"/>
  <c r="AI23" i="1"/>
  <c r="AF23" i="1"/>
  <c r="AC23" i="1"/>
  <c r="Z23" i="1"/>
  <c r="V23" i="1"/>
  <c r="W23" i="1" s="1"/>
  <c r="S23" i="1"/>
  <c r="T23" i="1" s="1"/>
  <c r="Q23" i="1"/>
  <c r="N23" i="1"/>
  <c r="K23" i="1"/>
  <c r="H23" i="1"/>
  <c r="DE22" i="1"/>
  <c r="DB22" i="1"/>
  <c r="CY22" i="1"/>
  <c r="CV22" i="1"/>
  <c r="CS22" i="1"/>
  <c r="CP22" i="1"/>
  <c r="CJ22" i="1"/>
  <c r="CG22" i="1"/>
  <c r="CD22" i="1"/>
  <c r="CA22" i="1"/>
  <c r="BW22" i="1"/>
  <c r="BX22" i="1" s="1"/>
  <c r="BT22" i="1"/>
  <c r="BU22" i="1" s="1"/>
  <c r="BR22" i="1"/>
  <c r="BN22" i="1"/>
  <c r="BO22" i="1" s="1"/>
  <c r="BD22" i="1"/>
  <c r="BA22" i="1"/>
  <c r="AX22" i="1"/>
  <c r="AU22" i="1"/>
  <c r="AR22" i="1"/>
  <c r="AO22" i="1"/>
  <c r="AL22" i="1"/>
  <c r="AI22" i="1"/>
  <c r="AF22" i="1"/>
  <c r="AC22" i="1"/>
  <c r="Z22" i="1"/>
  <c r="V22" i="1"/>
  <c r="W22" i="1" s="1"/>
  <c r="S22" i="1"/>
  <c r="T22" i="1" s="1"/>
  <c r="Q22" i="1"/>
  <c r="N22" i="1"/>
  <c r="K22" i="1"/>
  <c r="H22" i="1"/>
  <c r="DE21" i="1"/>
  <c r="DB21" i="1"/>
  <c r="CY21" i="1"/>
  <c r="CV21" i="1"/>
  <c r="CS21" i="1"/>
  <c r="CP21" i="1"/>
  <c r="CJ21" i="1"/>
  <c r="CG21" i="1"/>
  <c r="CD21" i="1"/>
  <c r="CA21" i="1"/>
  <c r="BW21" i="1"/>
  <c r="BX21" i="1" s="1"/>
  <c r="BT21" i="1"/>
  <c r="BU21" i="1" s="1"/>
  <c r="BR21" i="1"/>
  <c r="BO21" i="1"/>
  <c r="BD21" i="1"/>
  <c r="BA21" i="1"/>
  <c r="AX21" i="1"/>
  <c r="AU21" i="1"/>
  <c r="AR21" i="1"/>
  <c r="AO21" i="1"/>
  <c r="AL21" i="1"/>
  <c r="AI21" i="1"/>
  <c r="AF21" i="1"/>
  <c r="AC21" i="1"/>
  <c r="Z21" i="1"/>
  <c r="V21" i="1"/>
  <c r="W21" i="1" s="1"/>
  <c r="S21" i="1"/>
  <c r="T21" i="1" s="1"/>
  <c r="Q21" i="1"/>
  <c r="N21" i="1"/>
  <c r="K21" i="1"/>
  <c r="H21" i="1"/>
  <c r="DE20" i="1"/>
  <c r="DB20" i="1"/>
  <c r="CY20" i="1"/>
  <c r="CV20" i="1"/>
  <c r="CS20" i="1"/>
  <c r="CP20" i="1"/>
  <c r="CJ20" i="1"/>
  <c r="CG20" i="1"/>
  <c r="CD20" i="1"/>
  <c r="CA20" i="1"/>
  <c r="BW20" i="1"/>
  <c r="BX20" i="1" s="1"/>
  <c r="BT20" i="1"/>
  <c r="BU20" i="1" s="1"/>
  <c r="BR20" i="1"/>
  <c r="BN20" i="1"/>
  <c r="BO20" i="1" s="1"/>
  <c r="BD20" i="1"/>
  <c r="BA20" i="1"/>
  <c r="AX20" i="1"/>
  <c r="AU20" i="1"/>
  <c r="AR20" i="1"/>
  <c r="AO20" i="1"/>
  <c r="AL20" i="1"/>
  <c r="AI20" i="1"/>
  <c r="AF20" i="1"/>
  <c r="AC20" i="1"/>
  <c r="Z20" i="1"/>
  <c r="V20" i="1"/>
  <c r="W20" i="1" s="1"/>
  <c r="S20" i="1"/>
  <c r="Q20" i="1"/>
  <c r="N20" i="1"/>
  <c r="K20" i="1"/>
  <c r="H20" i="1"/>
  <c r="DE19" i="1"/>
  <c r="DB19" i="1"/>
  <c r="CY19" i="1"/>
  <c r="CV19" i="1"/>
  <c r="CS19" i="1"/>
  <c r="CP19" i="1"/>
  <c r="CJ19" i="1"/>
  <c r="CG19" i="1"/>
  <c r="CD19" i="1"/>
  <c r="CA19" i="1"/>
  <c r="BW19" i="1"/>
  <c r="BX19" i="1" s="1"/>
  <c r="BT19" i="1"/>
  <c r="BU19" i="1" s="1"/>
  <c r="BR19" i="1"/>
  <c r="BN19" i="1"/>
  <c r="BO19" i="1" s="1"/>
  <c r="BD19" i="1"/>
  <c r="BA19" i="1"/>
  <c r="AX19" i="1"/>
  <c r="AU19" i="1"/>
  <c r="AR19" i="1"/>
  <c r="AO19" i="1"/>
  <c r="AL19" i="1"/>
  <c r="AI19" i="1"/>
  <c r="AF19" i="1"/>
  <c r="AC19" i="1"/>
  <c r="Z19" i="1"/>
  <c r="V19" i="1"/>
  <c r="W19" i="1" s="1"/>
  <c r="S19" i="1"/>
  <c r="T19" i="1" s="1"/>
  <c r="Q19" i="1"/>
  <c r="N19" i="1"/>
  <c r="K19" i="1"/>
  <c r="H19" i="1"/>
  <c r="DE18" i="1"/>
  <c r="DB18" i="1"/>
  <c r="CY18" i="1"/>
  <c r="CV18" i="1"/>
  <c r="CS18" i="1"/>
  <c r="CP18" i="1"/>
  <c r="CJ18" i="1"/>
  <c r="CG18" i="1"/>
  <c r="CD18" i="1"/>
  <c r="CA18" i="1"/>
  <c r="BW18" i="1"/>
  <c r="BX18" i="1" s="1"/>
  <c r="BT18" i="1"/>
  <c r="BU18" i="1" s="1"/>
  <c r="BR18" i="1"/>
  <c r="BN18" i="1"/>
  <c r="BO18" i="1" s="1"/>
  <c r="BD18" i="1"/>
  <c r="BA18" i="1"/>
  <c r="AX18" i="1"/>
  <c r="AU18" i="1"/>
  <c r="AR18" i="1"/>
  <c r="AO18" i="1"/>
  <c r="AL18" i="1"/>
  <c r="AI18" i="1"/>
  <c r="AF18" i="1"/>
  <c r="AC18" i="1"/>
  <c r="Z18" i="1"/>
  <c r="V18" i="1"/>
  <c r="W18" i="1" s="1"/>
  <c r="S18" i="1"/>
  <c r="T18" i="1" s="1"/>
  <c r="Q18" i="1"/>
  <c r="N18" i="1"/>
  <c r="K18" i="1"/>
  <c r="H18" i="1"/>
  <c r="DE17" i="1"/>
  <c r="DB17" i="1"/>
  <c r="CY17" i="1"/>
  <c r="CV17" i="1"/>
  <c r="CS17" i="1"/>
  <c r="CP17" i="1"/>
  <c r="CJ17" i="1"/>
  <c r="CG17" i="1"/>
  <c r="CD17" i="1"/>
  <c r="CA17" i="1"/>
  <c r="BW17" i="1"/>
  <c r="BX17" i="1" s="1"/>
  <c r="BT17" i="1"/>
  <c r="BU17" i="1" s="1"/>
  <c r="BR17" i="1"/>
  <c r="BN17" i="1"/>
  <c r="BO17" i="1" s="1"/>
  <c r="BD17" i="1"/>
  <c r="BA17" i="1"/>
  <c r="AX17" i="1"/>
  <c r="AU17" i="1"/>
  <c r="AR17" i="1"/>
  <c r="AO17" i="1"/>
  <c r="AL17" i="1"/>
  <c r="AI17" i="1"/>
  <c r="AF17" i="1"/>
  <c r="AB17" i="1"/>
  <c r="AC17" i="1" s="1"/>
  <c r="Z17" i="1"/>
  <c r="V17" i="1"/>
  <c r="W17" i="1" s="1"/>
  <c r="S17" i="1"/>
  <c r="T17" i="1" s="1"/>
  <c r="Q17" i="1"/>
  <c r="N17" i="1"/>
  <c r="K17" i="1"/>
  <c r="H17" i="1"/>
  <c r="DE16" i="1"/>
  <c r="DB16" i="1"/>
  <c r="CY16" i="1"/>
  <c r="CV16" i="1"/>
  <c r="CS16" i="1"/>
  <c r="CP16" i="1"/>
  <c r="CJ16" i="1"/>
  <c r="CG16" i="1"/>
  <c r="CD16" i="1"/>
  <c r="CA16" i="1"/>
  <c r="BW16" i="1"/>
  <c r="BX16" i="1" s="1"/>
  <c r="BT16" i="1"/>
  <c r="BR16" i="1"/>
  <c r="BN16" i="1"/>
  <c r="BO16" i="1" s="1"/>
  <c r="BD16" i="1"/>
  <c r="BA16" i="1"/>
  <c r="AX16" i="1"/>
  <c r="AU16" i="1"/>
  <c r="AR16" i="1"/>
  <c r="AO16" i="1"/>
  <c r="AL16" i="1"/>
  <c r="AI16" i="1"/>
  <c r="AF16" i="1"/>
  <c r="AB16" i="1"/>
  <c r="AC16" i="1" s="1"/>
  <c r="Z16" i="1"/>
  <c r="V16" i="1"/>
  <c r="W16" i="1" s="1"/>
  <c r="S16" i="1"/>
  <c r="T16" i="1" s="1"/>
  <c r="Q16" i="1"/>
  <c r="N16" i="1"/>
  <c r="K16" i="1"/>
  <c r="H16" i="1"/>
  <c r="DE15" i="1"/>
  <c r="DB15" i="1"/>
  <c r="CY15" i="1"/>
  <c r="CV15" i="1"/>
  <c r="CS15" i="1"/>
  <c r="CP15" i="1"/>
  <c r="CJ15" i="1"/>
  <c r="CG15" i="1"/>
  <c r="CD15" i="1"/>
  <c r="CA15" i="1"/>
  <c r="BW15" i="1"/>
  <c r="BT15" i="1"/>
  <c r="BR15" i="1"/>
  <c r="BN15" i="1"/>
  <c r="BD15" i="1"/>
  <c r="BA15" i="1"/>
  <c r="AX15" i="1"/>
  <c r="AU15" i="1"/>
  <c r="AR15" i="1"/>
  <c r="AO15" i="1"/>
  <c r="AL15" i="1"/>
  <c r="AI15" i="1"/>
  <c r="AF15" i="1"/>
  <c r="AB15" i="1"/>
  <c r="Z15" i="1"/>
  <c r="V15" i="1"/>
  <c r="S15" i="1"/>
  <c r="Q15" i="1"/>
  <c r="N15" i="1"/>
  <c r="K15" i="1"/>
  <c r="H15" i="1"/>
  <c r="DE14" i="1"/>
  <c r="DB14" i="1"/>
  <c r="CY14" i="1"/>
  <c r="CV14" i="1"/>
  <c r="CS14" i="1"/>
  <c r="CP14" i="1"/>
  <c r="CJ14" i="1"/>
  <c r="CG14" i="1"/>
  <c r="CD14" i="1"/>
  <c r="CA14" i="1"/>
  <c r="BW14" i="1"/>
  <c r="BX14" i="1" s="1"/>
  <c r="BT14" i="1"/>
  <c r="BU14" i="1" s="1"/>
  <c r="BR14" i="1"/>
  <c r="BN14" i="1"/>
  <c r="BO14" i="1" s="1"/>
  <c r="BD14" i="1"/>
  <c r="BA14" i="1"/>
  <c r="AX14" i="1"/>
  <c r="AU14" i="1"/>
  <c r="AR14" i="1"/>
  <c r="AO14" i="1"/>
  <c r="AL14" i="1"/>
  <c r="AI14" i="1"/>
  <c r="AF14" i="1"/>
  <c r="AB14" i="1"/>
  <c r="AC14" i="1" s="1"/>
  <c r="Z14" i="1"/>
  <c r="V14" i="1"/>
  <c r="W14" i="1" s="1"/>
  <c r="S14" i="1"/>
  <c r="T14" i="1" s="1"/>
  <c r="Q14" i="1"/>
  <c r="N14" i="1"/>
  <c r="K14" i="1"/>
  <c r="H14" i="1"/>
  <c r="DE13" i="1"/>
  <c r="DB13" i="1"/>
  <c r="CY13" i="1"/>
  <c r="CV13" i="1"/>
  <c r="CS13" i="1"/>
  <c r="CP13" i="1"/>
  <c r="CJ13" i="1"/>
  <c r="CG13" i="1"/>
  <c r="CD13" i="1"/>
  <c r="CA13" i="1"/>
  <c r="BW13" i="1"/>
  <c r="BX13" i="1" s="1"/>
  <c r="BT13" i="1"/>
  <c r="BU13" i="1" s="1"/>
  <c r="BR13" i="1"/>
  <c r="BN13" i="1"/>
  <c r="BO13" i="1" s="1"/>
  <c r="BD13" i="1"/>
  <c r="BA13" i="1"/>
  <c r="AX13" i="1"/>
  <c r="AU13" i="1"/>
  <c r="AR13" i="1"/>
  <c r="AO13" i="1"/>
  <c r="AL13" i="1"/>
  <c r="AI13" i="1"/>
  <c r="AF13" i="1"/>
  <c r="AB13" i="1"/>
  <c r="AC13" i="1" s="1"/>
  <c r="Z13" i="1"/>
  <c r="V13" i="1"/>
  <c r="W13" i="1" s="1"/>
  <c r="S13" i="1"/>
  <c r="T13" i="1" s="1"/>
  <c r="Q13" i="1"/>
  <c r="N13" i="1"/>
  <c r="K13" i="1"/>
  <c r="H13" i="1"/>
  <c r="DE12" i="1"/>
  <c r="DB12" i="1"/>
  <c r="CY12" i="1"/>
  <c r="CV12" i="1"/>
  <c r="CS12" i="1"/>
  <c r="CP12" i="1"/>
  <c r="CJ12" i="1"/>
  <c r="CG12" i="1"/>
  <c r="CD12" i="1"/>
  <c r="CA12" i="1"/>
  <c r="BW12" i="1"/>
  <c r="BX12" i="1" s="1"/>
  <c r="BT12" i="1"/>
  <c r="BU12" i="1" s="1"/>
  <c r="BR12" i="1"/>
  <c r="BN12" i="1"/>
  <c r="BO12" i="1" s="1"/>
  <c r="BD12" i="1"/>
  <c r="BA12" i="1"/>
  <c r="AX12" i="1"/>
  <c r="AU12" i="1"/>
  <c r="AR12" i="1"/>
  <c r="AO12" i="1"/>
  <c r="AL12" i="1"/>
  <c r="AI12" i="1"/>
  <c r="AF12" i="1"/>
  <c r="AB12" i="1"/>
  <c r="AC12" i="1" s="1"/>
  <c r="Z12" i="1"/>
  <c r="V12" i="1"/>
  <c r="W12" i="1" s="1"/>
  <c r="S12" i="1"/>
  <c r="T12" i="1" s="1"/>
  <c r="Q12" i="1"/>
  <c r="N12" i="1"/>
  <c r="K12" i="1"/>
  <c r="H12" i="1"/>
  <c r="DE11" i="1"/>
  <c r="DB11" i="1"/>
  <c r="CY11" i="1"/>
  <c r="CV11" i="1"/>
  <c r="CS11" i="1"/>
  <c r="CP11" i="1"/>
  <c r="CJ11" i="1"/>
  <c r="CG11" i="1"/>
  <c r="CD11" i="1"/>
  <c r="CA11" i="1"/>
  <c r="BW11" i="1"/>
  <c r="BX11" i="1" s="1"/>
  <c r="BT11" i="1"/>
  <c r="BU11" i="1" s="1"/>
  <c r="BR11" i="1"/>
  <c r="BN11" i="1"/>
  <c r="BD11" i="1"/>
  <c r="BA11" i="1"/>
  <c r="AX11" i="1"/>
  <c r="AU11" i="1"/>
  <c r="AR11" i="1"/>
  <c r="AO11" i="1"/>
  <c r="AL11" i="1"/>
  <c r="AI11" i="1"/>
  <c r="AF11" i="1"/>
  <c r="AB11" i="1"/>
  <c r="AC11" i="1" s="1"/>
  <c r="Z11" i="1"/>
  <c r="V11" i="1"/>
  <c r="W11" i="1" s="1"/>
  <c r="S11" i="1"/>
  <c r="T11" i="1" s="1"/>
  <c r="Q11" i="1"/>
  <c r="N11" i="1"/>
  <c r="K11" i="1"/>
  <c r="H11" i="1"/>
  <c r="DE10" i="1"/>
  <c r="DB10" i="1"/>
  <c r="CY10" i="1"/>
  <c r="CV10" i="1"/>
  <c r="CS10" i="1"/>
  <c r="CP10" i="1"/>
  <c r="CJ10" i="1"/>
  <c r="CG10" i="1"/>
  <c r="CD10" i="1"/>
  <c r="CA10" i="1"/>
  <c r="BW10" i="1"/>
  <c r="BX10" i="1" s="1"/>
  <c r="BT10" i="1"/>
  <c r="BU10" i="1" s="1"/>
  <c r="BR10" i="1"/>
  <c r="BO10" i="1"/>
  <c r="BD10" i="1"/>
  <c r="BA10" i="1"/>
  <c r="AX10" i="1"/>
  <c r="AU10" i="1"/>
  <c r="AR10" i="1"/>
  <c r="AO10" i="1"/>
  <c r="AL10" i="1"/>
  <c r="AI10" i="1"/>
  <c r="AF10" i="1"/>
  <c r="AB10" i="1"/>
  <c r="AC10" i="1" s="1"/>
  <c r="Z10" i="1"/>
  <c r="V10" i="1"/>
  <c r="W10" i="1" s="1"/>
  <c r="S10" i="1"/>
  <c r="T10" i="1" s="1"/>
  <c r="Q10" i="1"/>
  <c r="N10" i="1"/>
  <c r="K10" i="1"/>
  <c r="H10" i="1"/>
  <c r="DE9" i="1"/>
  <c r="DB9" i="1"/>
  <c r="CY9" i="1"/>
  <c r="CV9" i="1"/>
  <c r="CS9" i="1"/>
  <c r="CP9" i="1"/>
  <c r="CJ9" i="1"/>
  <c r="CG9" i="1"/>
  <c r="CD9" i="1"/>
  <c r="CA9" i="1"/>
  <c r="BW9" i="1"/>
  <c r="BX9" i="1" s="1"/>
  <c r="BT9" i="1"/>
  <c r="BU9" i="1" s="1"/>
  <c r="BR9" i="1"/>
  <c r="BO9" i="1"/>
  <c r="BD9" i="1"/>
  <c r="BA9" i="1"/>
  <c r="AX9" i="1"/>
  <c r="AU9" i="1"/>
  <c r="AR9" i="1"/>
  <c r="AO9" i="1"/>
  <c r="AL9" i="1"/>
  <c r="AI9" i="1"/>
  <c r="AF9" i="1"/>
  <c r="AB9" i="1"/>
  <c r="AC9" i="1" s="1"/>
  <c r="Z9" i="1"/>
  <c r="V9" i="1"/>
  <c r="W9" i="1" s="1"/>
  <c r="S9" i="1"/>
  <c r="T9" i="1" s="1"/>
  <c r="Q9" i="1"/>
  <c r="N9" i="1"/>
  <c r="K9" i="1"/>
  <c r="H9" i="1"/>
  <c r="DE8" i="1"/>
  <c r="DB8" i="1"/>
  <c r="CY8" i="1"/>
  <c r="CV8" i="1"/>
  <c r="CS8" i="1"/>
  <c r="CP8" i="1"/>
  <c r="CJ8" i="1"/>
  <c r="CG8" i="1"/>
  <c r="CD8" i="1"/>
  <c r="CA8" i="1"/>
  <c r="BW8" i="1"/>
  <c r="BX8" i="1" s="1"/>
  <c r="BT8" i="1"/>
  <c r="BU8" i="1" s="1"/>
  <c r="BR8" i="1"/>
  <c r="BN8" i="1"/>
  <c r="BD8" i="1"/>
  <c r="BA8" i="1"/>
  <c r="AX8" i="1"/>
  <c r="AU8" i="1"/>
  <c r="AR8" i="1"/>
  <c r="AO8" i="1"/>
  <c r="AL8" i="1"/>
  <c r="AI8" i="1"/>
  <c r="AF8" i="1"/>
  <c r="AC8" i="1"/>
  <c r="Z8" i="1"/>
  <c r="V8" i="1"/>
  <c r="W8" i="1" s="1"/>
  <c r="S8" i="1"/>
  <c r="T8" i="1" s="1"/>
  <c r="Q8" i="1"/>
  <c r="N8" i="1"/>
  <c r="K8" i="1"/>
  <c r="H8" i="1"/>
  <c r="DE7" i="1"/>
  <c r="DB7" i="1"/>
  <c r="CY7" i="1"/>
  <c r="CV7" i="1"/>
  <c r="CS7" i="1"/>
  <c r="CP7" i="1"/>
  <c r="CJ7" i="1"/>
  <c r="CG7" i="1"/>
  <c r="CD7" i="1"/>
  <c r="CA7" i="1"/>
  <c r="BW7" i="1"/>
  <c r="BX7" i="1" s="1"/>
  <c r="BT7" i="1"/>
  <c r="BR7" i="1"/>
  <c r="BO7" i="1"/>
  <c r="BD7" i="1"/>
  <c r="BA7" i="1"/>
  <c r="AX7" i="1"/>
  <c r="AU7" i="1"/>
  <c r="AR7" i="1"/>
  <c r="AO7" i="1"/>
  <c r="AL7" i="1"/>
  <c r="AI7" i="1"/>
  <c r="AF7" i="1"/>
  <c r="AB7" i="1"/>
  <c r="AC7" i="1" s="1"/>
  <c r="Z7" i="1"/>
  <c r="V7" i="1"/>
  <c r="W7" i="1" s="1"/>
  <c r="S7" i="1"/>
  <c r="T7" i="1" s="1"/>
  <c r="Q7" i="1"/>
  <c r="N7" i="1"/>
  <c r="K7" i="1"/>
  <c r="H7" i="1"/>
  <c r="DE6" i="1"/>
  <c r="DB6" i="1"/>
  <c r="CY6" i="1"/>
  <c r="CV6" i="1"/>
  <c r="CS6" i="1"/>
  <c r="CP6" i="1"/>
  <c r="CJ6" i="1"/>
  <c r="CG6" i="1"/>
  <c r="CD6" i="1"/>
  <c r="CA6" i="1"/>
  <c r="BW6" i="1"/>
  <c r="BX6" i="1" s="1"/>
  <c r="BT6" i="1"/>
  <c r="BU6" i="1" s="1"/>
  <c r="BR6" i="1"/>
  <c r="BO6" i="1"/>
  <c r="BD6" i="1"/>
  <c r="BA6" i="1"/>
  <c r="AX6" i="1"/>
  <c r="AU6" i="1"/>
  <c r="AR6" i="1"/>
  <c r="AO6" i="1"/>
  <c r="AL6" i="1"/>
  <c r="AI6" i="1"/>
  <c r="AF6" i="1"/>
  <c r="AB6" i="1"/>
  <c r="Z6" i="1"/>
  <c r="V6" i="1"/>
  <c r="W6" i="1" s="1"/>
  <c r="S6" i="1"/>
  <c r="T6" i="1" s="1"/>
  <c r="Q6" i="1"/>
  <c r="N6" i="1"/>
  <c r="K6" i="1"/>
  <c r="H6" i="1"/>
  <c r="DE5" i="1"/>
  <c r="DB5" i="1"/>
  <c r="CY5" i="1"/>
  <c r="CV5" i="1"/>
  <c r="CS5" i="1"/>
  <c r="CP5" i="1"/>
  <c r="CJ5" i="1"/>
  <c r="CG5" i="1"/>
  <c r="CD5" i="1"/>
  <c r="CA5" i="1"/>
  <c r="BW5" i="1"/>
  <c r="BX5" i="1" s="1"/>
  <c r="BU5" i="1"/>
  <c r="BR5" i="1"/>
  <c r="BO5" i="1"/>
  <c r="BD5" i="1"/>
  <c r="BA5" i="1"/>
  <c r="AX5" i="1"/>
  <c r="AU5" i="1"/>
  <c r="AR5" i="1"/>
  <c r="AO5" i="1"/>
  <c r="AL5" i="1"/>
  <c r="AI5" i="1"/>
  <c r="AF5" i="1"/>
  <c r="AC5" i="1"/>
  <c r="Z5" i="1"/>
  <c r="V5" i="1"/>
  <c r="W5" i="1" s="1"/>
  <c r="S5" i="1"/>
  <c r="T5" i="1" s="1"/>
  <c r="Q5" i="1"/>
  <c r="N5" i="1"/>
  <c r="K5" i="1"/>
  <c r="H5" i="1"/>
  <c r="DE4" i="1"/>
  <c r="DB4" i="1"/>
  <c r="CY4" i="1"/>
  <c r="CV4" i="1"/>
  <c r="CS4" i="1"/>
  <c r="CP4" i="1"/>
  <c r="CJ4" i="1"/>
  <c r="CG4" i="1"/>
  <c r="CD4" i="1"/>
  <c r="CA4" i="1"/>
  <c r="BW4" i="1"/>
  <c r="BX4" i="1" s="1"/>
  <c r="BU4" i="1"/>
  <c r="BR4" i="1"/>
  <c r="BO4" i="1"/>
  <c r="BD4" i="1"/>
  <c r="BA4" i="1"/>
  <c r="AX4" i="1"/>
  <c r="AU4" i="1"/>
  <c r="AR4" i="1"/>
  <c r="AO4" i="1"/>
  <c r="AL4" i="1"/>
  <c r="AI4" i="1"/>
  <c r="AF4" i="1"/>
  <c r="AB4" i="1"/>
  <c r="AC4" i="1" s="1"/>
  <c r="Z4" i="1"/>
  <c r="V4" i="1"/>
  <c r="W4" i="1" s="1"/>
  <c r="S4" i="1"/>
  <c r="T4" i="1" s="1"/>
  <c r="Q4" i="1"/>
  <c r="N4" i="1"/>
  <c r="K4" i="1"/>
  <c r="H4" i="1"/>
  <c r="DE3" i="1"/>
  <c r="DB3" i="1"/>
  <c r="CY3" i="1"/>
  <c r="CV3" i="1"/>
  <c r="CS3" i="1"/>
  <c r="CP3" i="1"/>
  <c r="CJ3" i="1"/>
  <c r="CG3" i="1"/>
  <c r="CD3" i="1"/>
  <c r="CA3" i="1"/>
  <c r="BW3" i="1"/>
  <c r="BU3" i="1"/>
  <c r="BR3" i="1"/>
  <c r="BO3" i="1"/>
  <c r="BD3" i="1"/>
  <c r="BA3" i="1"/>
  <c r="AX3" i="1"/>
  <c r="AU3" i="1"/>
  <c r="AR3" i="1"/>
  <c r="AO3" i="1"/>
  <c r="AL3" i="1"/>
  <c r="AI3" i="1"/>
  <c r="AF3" i="1"/>
  <c r="AC3" i="1"/>
  <c r="Z3" i="1"/>
  <c r="V3" i="1"/>
  <c r="S3" i="1"/>
  <c r="Q3" i="1"/>
  <c r="N3" i="1"/>
  <c r="K3" i="1"/>
  <c r="H3" i="1"/>
  <c r="DE2" i="1"/>
  <c r="DB2" i="1"/>
  <c r="CY2" i="1"/>
  <c r="CV2" i="1"/>
  <c r="CS2" i="1"/>
  <c r="CP2" i="1"/>
  <c r="CJ2" i="1"/>
  <c r="CG2" i="1"/>
  <c r="CD2" i="1"/>
  <c r="CA2" i="1"/>
  <c r="BW2" i="1"/>
  <c r="BT2" i="1"/>
  <c r="BR2" i="1"/>
  <c r="BO2" i="1"/>
  <c r="BD2" i="1"/>
  <c r="BA2" i="1"/>
  <c r="AX2" i="1"/>
  <c r="AU2" i="1"/>
  <c r="AR2" i="1"/>
  <c r="AO2" i="1"/>
  <c r="AL2" i="1"/>
  <c r="AI2" i="1"/>
  <c r="AF2" i="1"/>
  <c r="AB2" i="1"/>
  <c r="Z2" i="1"/>
  <c r="V2" i="1"/>
  <c r="S2" i="1"/>
  <c r="Q2" i="1"/>
  <c r="N2" i="1"/>
  <c r="K2" i="1"/>
  <c r="H2" i="1"/>
  <c r="T2" i="1" l="1"/>
  <c r="BU15" i="1"/>
  <c r="BX2" i="1"/>
  <c r="T15" i="1"/>
  <c r="BO30" i="1"/>
  <c r="W15" i="1"/>
  <c r="W30" i="1"/>
  <c r="BU30" i="1"/>
  <c r="AC15" i="1"/>
  <c r="BU16" i="1"/>
  <c r="T30" i="1"/>
  <c r="BX30" i="1"/>
  <c r="BO15" i="1"/>
  <c r="T3" i="1"/>
  <c r="BX3" i="1"/>
  <c r="BO11" i="1"/>
  <c r="W3" i="1"/>
  <c r="AC6" i="1"/>
  <c r="BU7" i="1"/>
  <c r="BX15" i="1"/>
  <c r="T20" i="1"/>
  <c r="AC2" i="1"/>
  <c r="W2" i="1"/>
  <c r="BU2" i="1"/>
  <c r="BO8" i="1"/>
</calcChain>
</file>

<file path=xl/sharedStrings.xml><?xml version="1.0" encoding="utf-8"?>
<sst xmlns="http://schemas.openxmlformats.org/spreadsheetml/2006/main" count="1535" uniqueCount="452">
  <si>
    <t>pH</t>
  </si>
  <si>
    <t>RSC</t>
  </si>
  <si>
    <t>ESP</t>
  </si>
  <si>
    <t>OC</t>
  </si>
  <si>
    <t>PTH_Ctrl</t>
  </si>
  <si>
    <t>PTH_PM</t>
  </si>
  <si>
    <t>% increase</t>
  </si>
  <si>
    <t>TS_Ctrl</t>
  </si>
  <si>
    <t>TS_PM</t>
  </si>
  <si>
    <t>% decrease</t>
  </si>
  <si>
    <t>GP_Ctrl</t>
  </si>
  <si>
    <t>GP_PM</t>
  </si>
  <si>
    <t>CGP_Ctrl</t>
  </si>
  <si>
    <t>CGP_PM</t>
  </si>
  <si>
    <t>EFR_Ctrl</t>
  </si>
  <si>
    <t>EFR_PM</t>
  </si>
  <si>
    <t>1000-GW_Ctrl</t>
  </si>
  <si>
    <t>1000-GW_PM</t>
  </si>
  <si>
    <t>RWC_Ctrl</t>
  </si>
  <si>
    <t>RWC_PM</t>
  </si>
  <si>
    <t>MII_Ctrl</t>
  </si>
  <si>
    <t>MII_PM</t>
  </si>
  <si>
    <t>Pn_Ctrl</t>
  </si>
  <si>
    <t>Pn_PM</t>
  </si>
  <si>
    <t>gS_Ctrl</t>
  </si>
  <si>
    <t>gS_PM</t>
  </si>
  <si>
    <t>E_Ctrl</t>
  </si>
  <si>
    <t>E_PM</t>
  </si>
  <si>
    <t>Pro_Ctrli</t>
  </si>
  <si>
    <t>Pro_PM</t>
  </si>
  <si>
    <t>Shoot Na/K_Ctrl</t>
  </si>
  <si>
    <t>Shoot Na/K_PM</t>
  </si>
  <si>
    <t>Root Na/K_Ctrl</t>
  </si>
  <si>
    <t>Root Na/K_PM</t>
  </si>
  <si>
    <t>CC_Ctrl</t>
  </si>
  <si>
    <t>CC_PM</t>
  </si>
  <si>
    <t>FvFm-Ctrl</t>
  </si>
  <si>
    <t>FvFm-PM</t>
  </si>
  <si>
    <t>PQY-Ctrl</t>
  </si>
  <si>
    <t>PQY-PM</t>
  </si>
  <si>
    <t>PTmrl_Ctrl</t>
  </si>
  <si>
    <t>PTmrl_PM</t>
  </si>
  <si>
    <t>Spikelets_Ctrl</t>
  </si>
  <si>
    <t>Spikelets_PM</t>
  </si>
  <si>
    <t>GE_Ctrl</t>
  </si>
  <si>
    <t>GE_PM</t>
  </si>
  <si>
    <t>Mean</t>
  </si>
  <si>
    <t>Rice</t>
  </si>
  <si>
    <t>Wheat</t>
  </si>
  <si>
    <t>Control</t>
  </si>
  <si>
    <t>K-919</t>
  </si>
  <si>
    <t>K-917</t>
  </si>
  <si>
    <t>M-117</t>
  </si>
  <si>
    <t>G-735</t>
  </si>
  <si>
    <t>K-430</t>
  </si>
  <si>
    <t>K-434</t>
  </si>
  <si>
    <t>K-420</t>
  </si>
  <si>
    <t>G-738</t>
  </si>
  <si>
    <t>K-443</t>
  </si>
  <si>
    <t>K-442</t>
  </si>
  <si>
    <t>K-413</t>
  </si>
  <si>
    <t>K-441</t>
  </si>
  <si>
    <t>G-740</t>
  </si>
  <si>
    <t>K-422</t>
  </si>
  <si>
    <t>SK-353</t>
  </si>
  <si>
    <t>M-104</t>
  </si>
  <si>
    <t>SK-809</t>
  </si>
  <si>
    <t>G-741</t>
  </si>
  <si>
    <t>K-423</t>
  </si>
  <si>
    <t>G-739</t>
  </si>
  <si>
    <t>K-435</t>
  </si>
  <si>
    <t>M-116</t>
  </si>
  <si>
    <t>M-157</t>
  </si>
  <si>
    <t>G-734</t>
  </si>
  <si>
    <t>BM-1017</t>
  </si>
  <si>
    <t>K-906</t>
  </si>
  <si>
    <t>SK-345</t>
  </si>
  <si>
    <t>SK-303</t>
  </si>
  <si>
    <t>SK-335</t>
  </si>
  <si>
    <t>M-111</t>
  </si>
  <si>
    <t>BM-538</t>
  </si>
  <si>
    <t>K-414</t>
  </si>
  <si>
    <t>G-737</t>
  </si>
  <si>
    <t>SK-348</t>
  </si>
  <si>
    <t>G-736</t>
  </si>
  <si>
    <t>M-113</t>
  </si>
  <si>
    <t>BM-522</t>
  </si>
  <si>
    <t>Pressmud</t>
  </si>
  <si>
    <t>P</t>
  </si>
  <si>
    <t>SD</t>
  </si>
  <si>
    <t>CV</t>
  </si>
  <si>
    <t>SEm</t>
  </si>
  <si>
    <t>Plant water status</t>
  </si>
  <si>
    <t>Relative water content (RWC)</t>
  </si>
  <si>
    <t>Membrane injury index (MII)</t>
  </si>
  <si>
    <t>Ionic concentration</t>
  </si>
  <si>
    <t xml:space="preserve"> Na/K ratio (shoot)</t>
  </si>
  <si>
    <t xml:space="preserve"> Na/K ratio (root)</t>
  </si>
  <si>
    <t>Biochemical parameters</t>
  </si>
  <si>
    <t>Proline content (P)</t>
  </si>
  <si>
    <t>Chlorophyll content (CC)</t>
  </si>
  <si>
    <t>Gas exchange parameters</t>
  </si>
  <si>
    <t>Photosynthetic rate (Pn)</t>
  </si>
  <si>
    <t>Stomatal conductance (gS)</t>
  </si>
  <si>
    <t xml:space="preserve">Transpiration rate (E) </t>
  </si>
  <si>
    <t>Chlorophyll fluorscence (Fv/Fm)</t>
  </si>
  <si>
    <t>Photon quantum yield (YII)</t>
  </si>
  <si>
    <t>Slightly sodic</t>
  </si>
  <si>
    <t>Moderately sodic</t>
  </si>
  <si>
    <t>Without Pressmud</t>
  </si>
  <si>
    <t>With Pressmud</t>
  </si>
  <si>
    <t>Non-Sodic</t>
  </si>
  <si>
    <t>Sample No.</t>
  </si>
  <si>
    <t>% inc</t>
  </si>
  <si>
    <t>G-204</t>
  </si>
  <si>
    <t>G-205</t>
  </si>
  <si>
    <t>G-206</t>
  </si>
  <si>
    <t>G-209</t>
  </si>
  <si>
    <t>G-211</t>
  </si>
  <si>
    <t>G-212</t>
  </si>
  <si>
    <t>G-213</t>
  </si>
  <si>
    <t>G-215</t>
  </si>
  <si>
    <t>G-220</t>
  </si>
  <si>
    <t>G-221</t>
  </si>
  <si>
    <t>G-222</t>
  </si>
  <si>
    <t>G-223</t>
  </si>
  <si>
    <t>G-224</t>
  </si>
  <si>
    <t>G-226</t>
  </si>
  <si>
    <t>G-227</t>
  </si>
  <si>
    <t>G-230</t>
  </si>
  <si>
    <t>G-237</t>
  </si>
  <si>
    <t>G-240</t>
  </si>
  <si>
    <t>G-241</t>
  </si>
  <si>
    <t>G-246</t>
  </si>
  <si>
    <t>G-248</t>
  </si>
  <si>
    <t>G-249</t>
  </si>
  <si>
    <t>G-251</t>
  </si>
  <si>
    <t>G-715</t>
  </si>
  <si>
    <t>G-718</t>
  </si>
  <si>
    <t>G-742</t>
  </si>
  <si>
    <t>G-743</t>
  </si>
  <si>
    <t>K-401</t>
  </si>
  <si>
    <t>K-405</t>
  </si>
  <si>
    <t>K-406</t>
  </si>
  <si>
    <t>K-407</t>
  </si>
  <si>
    <t>K-411</t>
  </si>
  <si>
    <t>K-412</t>
  </si>
  <si>
    <t>K-418</t>
  </si>
  <si>
    <t>K-419</t>
  </si>
  <si>
    <t>K-421</t>
  </si>
  <si>
    <t>K-424</t>
  </si>
  <si>
    <t>K-425</t>
  </si>
  <si>
    <t>K-426</t>
  </si>
  <si>
    <t>K-427</t>
  </si>
  <si>
    <t>K-433</t>
  </si>
  <si>
    <t>K-436</t>
  </si>
  <si>
    <t>K-437</t>
  </si>
  <si>
    <t>K-445</t>
  </si>
  <si>
    <t>K-447</t>
  </si>
  <si>
    <t>K-448</t>
  </si>
  <si>
    <t>K-449</t>
  </si>
  <si>
    <t>K-902</t>
  </si>
  <si>
    <t>K-911</t>
  </si>
  <si>
    <t>K-920</t>
  </si>
  <si>
    <t>K-921</t>
  </si>
  <si>
    <t>K-923</t>
  </si>
  <si>
    <t>K-927</t>
  </si>
  <si>
    <t>K-928</t>
  </si>
  <si>
    <t>SK-301</t>
  </si>
  <si>
    <t>SK-305</t>
  </si>
  <si>
    <t>SK-306</t>
  </si>
  <si>
    <t>SK-308</t>
  </si>
  <si>
    <t>SK-310</t>
  </si>
  <si>
    <t>SK-311</t>
  </si>
  <si>
    <t>SK-312</t>
  </si>
  <si>
    <t>SK-313</t>
  </si>
  <si>
    <t>SK-314</t>
  </si>
  <si>
    <t>SK-315</t>
  </si>
  <si>
    <t>SK-316</t>
  </si>
  <si>
    <t>SK-320</t>
  </si>
  <si>
    <t>SK-325</t>
  </si>
  <si>
    <t>SK-326</t>
  </si>
  <si>
    <t>SK-327</t>
  </si>
  <si>
    <t>SK-328</t>
  </si>
  <si>
    <t>SK-329</t>
  </si>
  <si>
    <t>SK-330</t>
  </si>
  <si>
    <t>SK-332</t>
  </si>
  <si>
    <t>SK-333</t>
  </si>
  <si>
    <t>SK-334</t>
  </si>
  <si>
    <t>SK-336</t>
  </si>
  <si>
    <t>SK-337</t>
  </si>
  <si>
    <t>SK-338</t>
  </si>
  <si>
    <t>SK-339</t>
  </si>
  <si>
    <t>SK-340</t>
  </si>
  <si>
    <t>SK-341</t>
  </si>
  <si>
    <t>SK-343</t>
  </si>
  <si>
    <t>SK-350</t>
  </si>
  <si>
    <t>SK-351</t>
  </si>
  <si>
    <t>SK-352</t>
  </si>
  <si>
    <t>SK-354</t>
  </si>
  <si>
    <t>SK-813</t>
  </si>
  <si>
    <t>SK-822</t>
  </si>
  <si>
    <t>PM_Rice</t>
  </si>
  <si>
    <t>PM-Wheat</t>
  </si>
  <si>
    <t>29°49.035'</t>
  </si>
  <si>
    <t>29°48.796'</t>
  </si>
  <si>
    <t>29°49.211'</t>
  </si>
  <si>
    <t>29°49.379'</t>
  </si>
  <si>
    <t>29°49.834'</t>
  </si>
  <si>
    <t>29°50.005'</t>
  </si>
  <si>
    <t>29°50.326'</t>
  </si>
  <si>
    <t>29°50.490'</t>
  </si>
  <si>
    <t>29°49.845'</t>
  </si>
  <si>
    <t>29°49.645'</t>
  </si>
  <si>
    <t>29°49.537'</t>
  </si>
  <si>
    <t>29°49.372'</t>
  </si>
  <si>
    <t>29°49.351'</t>
  </si>
  <si>
    <t>29°46.632'</t>
  </si>
  <si>
    <t>76°29.828'</t>
  </si>
  <si>
    <t>29°46.856'</t>
  </si>
  <si>
    <t>76°29.858'</t>
  </si>
  <si>
    <t>29°46.945'</t>
  </si>
  <si>
    <t>76°29.700'</t>
  </si>
  <si>
    <t>29°49.487'</t>
  </si>
  <si>
    <t>29°46.665'</t>
  </si>
  <si>
    <t>76°29.747'</t>
  </si>
  <si>
    <t>76°29.016'</t>
  </si>
  <si>
    <t>29°46.008'</t>
  </si>
  <si>
    <t>76°29.015'</t>
  </si>
  <si>
    <t>76°29.013'</t>
  </si>
  <si>
    <t>76°29.005'</t>
  </si>
  <si>
    <t>76°29.909'</t>
  </si>
  <si>
    <t>29°46.010'</t>
  </si>
  <si>
    <t>76°27.866'</t>
  </si>
  <si>
    <t>29°49.514'</t>
  </si>
  <si>
    <t>76°27.711'</t>
  </si>
  <si>
    <t>29°49.687'</t>
  </si>
  <si>
    <t>76°27.872'</t>
  </si>
  <si>
    <t>29°49.036'</t>
  </si>
  <si>
    <t>76°28.009'</t>
  </si>
  <si>
    <t>29°49.543'</t>
  </si>
  <si>
    <t>29°48.846'</t>
  </si>
  <si>
    <t>76°27.568'</t>
  </si>
  <si>
    <t>76°28.043'</t>
  </si>
  <si>
    <t>29°47.853'</t>
  </si>
  <si>
    <t>76°28.906'</t>
  </si>
  <si>
    <t>29°48.462'</t>
  </si>
  <si>
    <t>76°27.651'</t>
  </si>
  <si>
    <t>76°27.68'</t>
  </si>
  <si>
    <t>29°48.458'</t>
  </si>
  <si>
    <t>76°28.040'</t>
  </si>
  <si>
    <t>29°48.854'</t>
  </si>
  <si>
    <t>76°27.489'</t>
  </si>
  <si>
    <t>29°48.869'</t>
  </si>
  <si>
    <t>76°27.697'</t>
  </si>
  <si>
    <t>29°48.416'</t>
  </si>
  <si>
    <t>76°27.956'</t>
  </si>
  <si>
    <t>76°27.329'</t>
  </si>
  <si>
    <t>29°48.453'</t>
  </si>
  <si>
    <t>76°28.3017'</t>
  </si>
  <si>
    <t>29°48.498'</t>
  </si>
  <si>
    <t>76°28.024'</t>
  </si>
  <si>
    <t>76°27.795'</t>
  </si>
  <si>
    <t>29°49.119'</t>
  </si>
  <si>
    <t>76°27.364'</t>
  </si>
  <si>
    <t>29°48.006'</t>
  </si>
  <si>
    <t>29°49.825'</t>
  </si>
  <si>
    <t>76°27.542'</t>
  </si>
  <si>
    <t>29°48.459'</t>
  </si>
  <si>
    <t>76°29.182'</t>
  </si>
  <si>
    <t>29°47.899'</t>
  </si>
  <si>
    <t>76°28.908'</t>
  </si>
  <si>
    <t>29°48.911'</t>
  </si>
  <si>
    <t>76°27.693'</t>
  </si>
  <si>
    <t>29°48.501'</t>
  </si>
  <si>
    <t>76°27.791'</t>
  </si>
  <si>
    <t>29°48.425'</t>
  </si>
  <si>
    <t>29°48.049'</t>
  </si>
  <si>
    <t>76°28.069'</t>
  </si>
  <si>
    <t>29°47.211'</t>
  </si>
  <si>
    <t>76°29.450'</t>
  </si>
  <si>
    <t>29°47.002'</t>
  </si>
  <si>
    <t>76°29.006'</t>
  </si>
  <si>
    <t>29°46.015'</t>
  </si>
  <si>
    <t>76°29.008'</t>
  </si>
  <si>
    <t>29°46.014'</t>
  </si>
  <si>
    <t>29°47.009'</t>
  </si>
  <si>
    <t>29°47.136'</t>
  </si>
  <si>
    <t>76°29.004'</t>
  </si>
  <si>
    <t>29°47.014'</t>
  </si>
  <si>
    <t>76°29.002'</t>
  </si>
  <si>
    <t>29°48.000'</t>
  </si>
  <si>
    <t>76°29.007'</t>
  </si>
  <si>
    <t>29°47.463'</t>
  </si>
  <si>
    <t>76°28.863'</t>
  </si>
  <si>
    <t>29°47.091'</t>
  </si>
  <si>
    <t>76°29.184'</t>
  </si>
  <si>
    <t>29°47.509'</t>
  </si>
  <si>
    <t>76°28.945'</t>
  </si>
  <si>
    <t>29°47.012'</t>
  </si>
  <si>
    <t>76°29.010'</t>
  </si>
  <si>
    <t>29°47.008'</t>
  </si>
  <si>
    <t>29°47.006'</t>
  </si>
  <si>
    <t>76°28.014'</t>
  </si>
  <si>
    <t>29°47.015'</t>
  </si>
  <si>
    <t>29°47.246'</t>
  </si>
  <si>
    <t>76°29.124'</t>
  </si>
  <si>
    <t>29°47.224'</t>
  </si>
  <si>
    <t>76°29.033'</t>
  </si>
  <si>
    <t>29°47.202'</t>
  </si>
  <si>
    <t>29°47.261'</t>
  </si>
  <si>
    <t>76°29.353'</t>
  </si>
  <si>
    <t>29°47.318'</t>
  </si>
  <si>
    <t>76°29.571'</t>
  </si>
  <si>
    <t>29°47.347'</t>
  </si>
  <si>
    <t>76°29.570'</t>
  </si>
  <si>
    <t>76°28.015'</t>
  </si>
  <si>
    <t>29°47.001'</t>
  </si>
  <si>
    <t>76°29.009'</t>
  </si>
  <si>
    <t>29°48.001'</t>
  </si>
  <si>
    <t>76°29.001'</t>
  </si>
  <si>
    <t>29°49.753'</t>
  </si>
  <si>
    <t>76°30.307'</t>
  </si>
  <si>
    <t>29°49.004'</t>
  </si>
  <si>
    <t>76°29.014'</t>
  </si>
  <si>
    <t>29°50.003'</t>
  </si>
  <si>
    <t>76°29.589'</t>
  </si>
  <si>
    <t>29°48.004'</t>
  </si>
  <si>
    <t>76°29.012'</t>
  </si>
  <si>
    <t>29°48.005'</t>
  </si>
  <si>
    <t>29°48.013'</t>
  </si>
  <si>
    <t>29°48.012'</t>
  </si>
  <si>
    <t>29°48.014'</t>
  </si>
  <si>
    <t>29°49.001'</t>
  </si>
  <si>
    <t>29°49.005'</t>
  </si>
  <si>
    <t>76°30.006'</t>
  </si>
  <si>
    <t>29°48.008'</t>
  </si>
  <si>
    <t>76°30.004'</t>
  </si>
  <si>
    <t>29°48.011'</t>
  </si>
  <si>
    <t>76°30.009'</t>
  </si>
  <si>
    <t>29°49.416'</t>
  </si>
  <si>
    <t>76°28.709'</t>
  </si>
  <si>
    <t>29°49.002'</t>
  </si>
  <si>
    <t>76°29.058'</t>
  </si>
  <si>
    <t>29°49.577'</t>
  </si>
  <si>
    <t>76°29.354'</t>
  </si>
  <si>
    <t>29°49.615'</t>
  </si>
  <si>
    <t>76°29.378'</t>
  </si>
  <si>
    <t>29°49.009'</t>
  </si>
  <si>
    <t>76°30.121'</t>
  </si>
  <si>
    <t>29°49.812'</t>
  </si>
  <si>
    <t>76°29.257'</t>
  </si>
  <si>
    <t>29°48.045'</t>
  </si>
  <si>
    <t>29°49.000'</t>
  </si>
  <si>
    <t>29°49.522'</t>
  </si>
  <si>
    <t>76°29.371'</t>
  </si>
  <si>
    <t>29°49.621'</t>
  </si>
  <si>
    <t>76°29.291'</t>
  </si>
  <si>
    <t>76°26.011'</t>
  </si>
  <si>
    <t>29°48.007'</t>
  </si>
  <si>
    <t>76°26.014'</t>
  </si>
  <si>
    <t>29°48.003'</t>
  </si>
  <si>
    <t>29°43.138'</t>
  </si>
  <si>
    <t>29°47.288'</t>
  </si>
  <si>
    <t>29°47.442'</t>
  </si>
  <si>
    <t>29°47.515'</t>
  </si>
  <si>
    <t>29°47.004'</t>
  </si>
  <si>
    <t>76°56.842'</t>
  </si>
  <si>
    <t>76°29.020'</t>
  </si>
  <si>
    <t>76°28.995'</t>
  </si>
  <si>
    <t>29°47.650'</t>
  </si>
  <si>
    <t>29°48.037'</t>
  </si>
  <si>
    <t>29°47.835'</t>
  </si>
  <si>
    <t>29°47.523'</t>
  </si>
  <si>
    <t>29°48.474'</t>
  </si>
  <si>
    <t>29°49.550'</t>
  </si>
  <si>
    <t>29°49.304'</t>
  </si>
  <si>
    <t>29°49.443'</t>
  </si>
  <si>
    <t>29°49.056'</t>
  </si>
  <si>
    <t>29°48.792'</t>
  </si>
  <si>
    <t>29°49.153'</t>
  </si>
  <si>
    <t>29°48.833'</t>
  </si>
  <si>
    <t>29°49.247'</t>
  </si>
  <si>
    <t>29°48.519'</t>
  </si>
  <si>
    <t>29°49.422'</t>
  </si>
  <si>
    <t>76°29.171'</t>
  </si>
  <si>
    <t>76°26.995'</t>
  </si>
  <si>
    <t>76°27.556'</t>
  </si>
  <si>
    <t>76°27.496'</t>
  </si>
  <si>
    <t>76°29.504'</t>
  </si>
  <si>
    <t>76°27.495'</t>
  </si>
  <si>
    <t>76°27.252'</t>
  </si>
  <si>
    <t>76°27.758'</t>
  </si>
  <si>
    <t>76°27.045'</t>
  </si>
  <si>
    <t>76°27.335'</t>
  </si>
  <si>
    <t>76°27.419'</t>
  </si>
  <si>
    <t>76°26.997'</t>
  </si>
  <si>
    <t>76°27.551'</t>
  </si>
  <si>
    <t>76°29.566'</t>
  </si>
  <si>
    <t>76°30.459'</t>
  </si>
  <si>
    <t>76°29.879'</t>
  </si>
  <si>
    <t>76°28.818'</t>
  </si>
  <si>
    <t>76°29.108'</t>
  </si>
  <si>
    <t>76°29.193'</t>
  </si>
  <si>
    <t>76°30.579'</t>
  </si>
  <si>
    <t>76°30.113'</t>
  </si>
  <si>
    <t>76°29.878'</t>
  </si>
  <si>
    <t>76°29.247'</t>
  </si>
  <si>
    <t>76°29.407'</t>
  </si>
  <si>
    <t>76°29.718'</t>
  </si>
  <si>
    <t>76°29.104'</t>
  </si>
  <si>
    <t>Non Sodic</t>
  </si>
  <si>
    <t>Control_WEY</t>
  </si>
  <si>
    <t>PM-WEY</t>
  </si>
  <si>
    <t xml:space="preserve">Overall Mean </t>
  </si>
  <si>
    <t>Normal</t>
  </si>
  <si>
    <t>System prodcutivity (WEY)</t>
  </si>
  <si>
    <t>% inc/dec</t>
  </si>
  <si>
    <t>SS</t>
  </si>
  <si>
    <t>MS</t>
  </si>
  <si>
    <t>RWC</t>
  </si>
  <si>
    <t>NS</t>
  </si>
  <si>
    <t>MII</t>
  </si>
  <si>
    <t>Pn</t>
  </si>
  <si>
    <t>gs</t>
  </si>
  <si>
    <t>E</t>
  </si>
  <si>
    <t>Fv/Fm</t>
  </si>
  <si>
    <t>YII</t>
  </si>
  <si>
    <t>Ns</t>
  </si>
  <si>
    <t>R</t>
  </si>
  <si>
    <t>W</t>
  </si>
  <si>
    <t>Proline</t>
  </si>
  <si>
    <t>CC</t>
  </si>
  <si>
    <t>Without Pressmud (-PM)</t>
  </si>
  <si>
    <t>With Pressmud (+PM)</t>
  </si>
  <si>
    <t>Yield</t>
  </si>
  <si>
    <t xml:space="preserve">Rice </t>
  </si>
  <si>
    <t xml:space="preserve">Wheat </t>
  </si>
  <si>
    <t>TS</t>
  </si>
  <si>
    <t>GP</t>
  </si>
  <si>
    <t>gS</t>
  </si>
  <si>
    <t>NaK_S</t>
  </si>
  <si>
    <t>NaK_R</t>
  </si>
  <si>
    <t>ET</t>
  </si>
  <si>
    <t>SW</t>
  </si>
  <si>
    <t>GE</t>
  </si>
  <si>
    <t>RY</t>
  </si>
  <si>
    <t>WY</t>
  </si>
  <si>
    <t>Gp</t>
  </si>
  <si>
    <t>UGP</t>
  </si>
  <si>
    <t>Without PM (-PM)</t>
  </si>
  <si>
    <t>With PM (+PM)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</si>
</sst>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0" xfId="0" applyFont="1" applyFill="1"/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/>
    <xf numFmtId="2" fontId="4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5" fontId="4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8103467191601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Sheet4!$B$24:$C$24</c:f>
              <c:strCache>
                <c:ptCount val="2"/>
                <c:pt idx="0">
                  <c:v>Relative water content (RWC)</c:v>
                </c:pt>
                <c:pt idx="1">
                  <c:v>Without Pressmud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Sheet4!$G$24:$G$27</c:f>
                <c:numCache>
                  <c:formatCode>General</c:formatCode>
                  <c:ptCount val="4"/>
                  <c:pt idx="0">
                    <c:v>1.2</c:v>
                  </c:pt>
                  <c:pt idx="1">
                    <c:v>0.96</c:v>
                  </c:pt>
                  <c:pt idx="2">
                    <c:v>0.99</c:v>
                  </c:pt>
                  <c:pt idx="3">
                    <c:v>0.96</c:v>
                  </c:pt>
                </c:numCache>
              </c:numRef>
            </c:plus>
            <c:minus>
              <c:numRef>
                <c:f>Sheet4!$G$24:$G$27</c:f>
                <c:numCache>
                  <c:formatCode>General</c:formatCode>
                  <c:ptCount val="4"/>
                  <c:pt idx="0">
                    <c:v>1.2</c:v>
                  </c:pt>
                  <c:pt idx="1">
                    <c:v>0.96</c:v>
                  </c:pt>
                  <c:pt idx="2">
                    <c:v>0.99</c:v>
                  </c:pt>
                  <c:pt idx="3">
                    <c:v>0.96</c:v>
                  </c:pt>
                </c:numCache>
              </c:numRef>
            </c:minus>
            <c:spPr>
              <a:ln w="15875"/>
            </c:spPr>
          </c:errBars>
          <c:cat>
            <c:strRef>
              <c:f>Sheet4!$D$23:$F$23</c:f>
              <c:strCache>
                <c:ptCount val="3"/>
                <c:pt idx="0">
                  <c:v>Normal</c:v>
                </c:pt>
                <c:pt idx="1">
                  <c:v>Slightly sodic</c:v>
                </c:pt>
                <c:pt idx="2">
                  <c:v>Moderately sodic</c:v>
                </c:pt>
              </c:strCache>
            </c:strRef>
          </c:cat>
          <c:val>
            <c:numRef>
              <c:f>Sheet4!$D$24:$F$24</c:f>
              <c:numCache>
                <c:formatCode>0.00</c:formatCode>
                <c:ptCount val="3"/>
                <c:pt idx="0">
                  <c:v>83.23</c:v>
                </c:pt>
                <c:pt idx="1">
                  <c:v>81.760000000000005</c:v>
                </c:pt>
                <c:pt idx="2" formatCode="General">
                  <c:v>80.05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A-46C1-9A52-A925FC5F01D4}"/>
            </c:ext>
          </c:extLst>
        </c:ser>
        <c:ser>
          <c:idx val="1"/>
          <c:order val="1"/>
          <c:tx>
            <c:strRef>
              <c:f>Sheet4!$B$25:$C$25</c:f>
              <c:strCache>
                <c:ptCount val="2"/>
                <c:pt idx="0">
                  <c:v>Relative water content (RWC)</c:v>
                </c:pt>
                <c:pt idx="1">
                  <c:v>With Pressmud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Sheet4!$H$24:$H$27</c:f>
                <c:numCache>
                  <c:formatCode>General</c:formatCode>
                  <c:ptCount val="4"/>
                  <c:pt idx="0">
                    <c:v>1.17</c:v>
                  </c:pt>
                  <c:pt idx="1">
                    <c:v>1.1399999999999999</c:v>
                  </c:pt>
                  <c:pt idx="2">
                    <c:v>1.51</c:v>
                  </c:pt>
                  <c:pt idx="3">
                    <c:v>0.99</c:v>
                  </c:pt>
                </c:numCache>
              </c:numRef>
            </c:plus>
            <c:minus>
              <c:numRef>
                <c:f>Sheet4!$H$24:$H$27</c:f>
                <c:numCache>
                  <c:formatCode>General</c:formatCode>
                  <c:ptCount val="4"/>
                  <c:pt idx="0">
                    <c:v>1.17</c:v>
                  </c:pt>
                  <c:pt idx="1">
                    <c:v>1.1399999999999999</c:v>
                  </c:pt>
                  <c:pt idx="2">
                    <c:v>1.51</c:v>
                  </c:pt>
                  <c:pt idx="3">
                    <c:v>0.99</c:v>
                  </c:pt>
                </c:numCache>
              </c:numRef>
            </c:minus>
            <c:spPr>
              <a:ln w="15875"/>
            </c:spPr>
          </c:errBars>
          <c:cat>
            <c:strRef>
              <c:f>Sheet4!$D$23:$F$23</c:f>
              <c:strCache>
                <c:ptCount val="3"/>
                <c:pt idx="0">
                  <c:v>Normal</c:v>
                </c:pt>
                <c:pt idx="1">
                  <c:v>Slightly sodic</c:v>
                </c:pt>
                <c:pt idx="2">
                  <c:v>Moderately sodic</c:v>
                </c:pt>
              </c:strCache>
            </c:strRef>
          </c:cat>
          <c:val>
            <c:numRef>
              <c:f>Sheet4!$D$25:$F$25</c:f>
              <c:numCache>
                <c:formatCode>0.00</c:formatCode>
                <c:ptCount val="3"/>
                <c:pt idx="0">
                  <c:v>86.67</c:v>
                </c:pt>
                <c:pt idx="1">
                  <c:v>85</c:v>
                </c:pt>
                <c:pt idx="2" formatCode="General">
                  <c:v>83.54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A-46C1-9A52-A925FC5F01D4}"/>
            </c:ext>
          </c:extLst>
        </c:ser>
        <c:ser>
          <c:idx val="2"/>
          <c:order val="2"/>
          <c:tx>
            <c:strRef>
              <c:f>Sheet4!$B$26:$C$26</c:f>
              <c:strCache>
                <c:ptCount val="2"/>
                <c:pt idx="0">
                  <c:v>Membrane injury index (MII)</c:v>
                </c:pt>
                <c:pt idx="1">
                  <c:v>Without Pressmud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Sheet4!$I$24:$I$27</c:f>
                <c:numCache>
                  <c:formatCode>General</c:formatCode>
                  <c:ptCount val="4"/>
                  <c:pt idx="0">
                    <c:v>1.1000000000000001</c:v>
                  </c:pt>
                  <c:pt idx="1">
                    <c:v>0.88</c:v>
                  </c:pt>
                  <c:pt idx="2">
                    <c:v>1.43</c:v>
                  </c:pt>
                  <c:pt idx="3">
                    <c:v>1.24</c:v>
                  </c:pt>
                </c:numCache>
              </c:numRef>
            </c:plus>
            <c:minus>
              <c:numRef>
                <c:f>Sheet4!$I$24:$I$27</c:f>
                <c:numCache>
                  <c:formatCode>General</c:formatCode>
                  <c:ptCount val="4"/>
                  <c:pt idx="0">
                    <c:v>1.1000000000000001</c:v>
                  </c:pt>
                  <c:pt idx="1">
                    <c:v>0.88</c:v>
                  </c:pt>
                  <c:pt idx="2">
                    <c:v>1.43</c:v>
                  </c:pt>
                  <c:pt idx="3">
                    <c:v>1.24</c:v>
                  </c:pt>
                </c:numCache>
              </c:numRef>
            </c:minus>
            <c:spPr>
              <a:ln w="15875"/>
            </c:spPr>
          </c:errBars>
          <c:cat>
            <c:strRef>
              <c:f>Sheet4!$D$23:$F$23</c:f>
              <c:strCache>
                <c:ptCount val="3"/>
                <c:pt idx="0">
                  <c:v>Normal</c:v>
                </c:pt>
                <c:pt idx="1">
                  <c:v>Slightly sodic</c:v>
                </c:pt>
                <c:pt idx="2">
                  <c:v>Moderately sodic</c:v>
                </c:pt>
              </c:strCache>
            </c:strRef>
          </c:cat>
          <c:val>
            <c:numRef>
              <c:f>Sheet4!$D$26:$F$26</c:f>
              <c:numCache>
                <c:formatCode>0.00</c:formatCode>
                <c:ptCount val="3"/>
                <c:pt idx="0">
                  <c:v>33.700000000000003</c:v>
                </c:pt>
                <c:pt idx="1">
                  <c:v>37.520000000000003</c:v>
                </c:pt>
                <c:pt idx="2">
                  <c:v>41.04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A-46C1-9A52-A925FC5F01D4}"/>
            </c:ext>
          </c:extLst>
        </c:ser>
        <c:ser>
          <c:idx val="3"/>
          <c:order val="3"/>
          <c:tx>
            <c:strRef>
              <c:f>Sheet4!$B$27:$C$27</c:f>
              <c:strCache>
                <c:ptCount val="2"/>
                <c:pt idx="0">
                  <c:v>Membrane injury index (MII)</c:v>
                </c:pt>
                <c:pt idx="1">
                  <c:v>With Pressmud</c:v>
                </c:pt>
              </c:strCache>
            </c:strRef>
          </c:tx>
          <c:invertIfNegative val="0"/>
          <c:cat>
            <c:strRef>
              <c:f>Sheet4!$D$23:$F$23</c:f>
              <c:strCache>
                <c:ptCount val="3"/>
                <c:pt idx="0">
                  <c:v>Normal</c:v>
                </c:pt>
                <c:pt idx="1">
                  <c:v>Slightly sodic</c:v>
                </c:pt>
                <c:pt idx="2">
                  <c:v>Moderately sodic</c:v>
                </c:pt>
              </c:strCache>
            </c:strRef>
          </c:cat>
          <c:val>
            <c:numRef>
              <c:f>Sheet4!$D$27:$F$27</c:f>
              <c:numCache>
                <c:formatCode>0.00</c:formatCode>
                <c:ptCount val="3"/>
                <c:pt idx="0">
                  <c:v>30.82</c:v>
                </c:pt>
                <c:pt idx="1">
                  <c:v>32.96</c:v>
                </c:pt>
                <c:pt idx="2">
                  <c:v>34.61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1-4F2B-A41B-4C7175E20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99232"/>
        <c:axId val="201957376"/>
      </c:barChart>
      <c:catAx>
        <c:axId val="2015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1957376"/>
        <c:crosses val="autoZero"/>
        <c:auto val="1"/>
        <c:lblAlgn val="ctr"/>
        <c:lblOffset val="100"/>
        <c:noMultiLvlLbl val="0"/>
      </c:catAx>
      <c:valAx>
        <c:axId val="2019573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/>
        </c:spPr>
        <c:crossAx val="20159923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05850874799"/>
          <c:h val="0.4893312335958006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70301286089238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Sheet4!$AD$43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Sheet4!$AG$44:$AG$53</c:f>
                <c:numCache>
                  <c:formatCode>General</c:formatCode>
                  <c:ptCount val="10"/>
                  <c:pt idx="0">
                    <c:v>0.95</c:v>
                  </c:pt>
                  <c:pt idx="1">
                    <c:v>0.93</c:v>
                  </c:pt>
                  <c:pt idx="2">
                    <c:v>0.12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0.22</c:v>
                  </c:pt>
                  <c:pt idx="6">
                    <c:v>1.6E-2</c:v>
                  </c:pt>
                  <c:pt idx="7">
                    <c:v>2.1000000000000001E-2</c:v>
                  </c:pt>
                  <c:pt idx="8">
                    <c:v>8.0000000000000002E-3</c:v>
                  </c:pt>
                  <c:pt idx="9">
                    <c:v>8.9999999999999993E-3</c:v>
                  </c:pt>
                </c:numCache>
              </c:numRef>
            </c:plus>
            <c:minus>
              <c:numRef>
                <c:f>Sheet4!$AG$44:$AG$53</c:f>
                <c:numCache>
                  <c:formatCode>General</c:formatCode>
                  <c:ptCount val="10"/>
                  <c:pt idx="0">
                    <c:v>0.95</c:v>
                  </c:pt>
                  <c:pt idx="1">
                    <c:v>0.93</c:v>
                  </c:pt>
                  <c:pt idx="2">
                    <c:v>0.12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0.22</c:v>
                  </c:pt>
                  <c:pt idx="6">
                    <c:v>1.6E-2</c:v>
                  </c:pt>
                  <c:pt idx="7">
                    <c:v>2.1000000000000001E-2</c:v>
                  </c:pt>
                  <c:pt idx="8">
                    <c:v>8.0000000000000002E-3</c:v>
                  </c:pt>
                  <c:pt idx="9">
                    <c:v>8.9999999999999993E-3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Sheet4!$AB$44:$AC$53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Sheet4!$AD$44:$AD$53</c:f>
              <c:numCache>
                <c:formatCode>0.00</c:formatCode>
                <c:ptCount val="10"/>
                <c:pt idx="0">
                  <c:v>18.29</c:v>
                </c:pt>
                <c:pt idx="1">
                  <c:v>21.21</c:v>
                </c:pt>
                <c:pt idx="2">
                  <c:v>1.25</c:v>
                </c:pt>
                <c:pt idx="3">
                  <c:v>1.47</c:v>
                </c:pt>
                <c:pt idx="4">
                  <c:v>2.4900000000000002</c:v>
                </c:pt>
                <c:pt idx="5">
                  <c:v>2.88</c:v>
                </c:pt>
                <c:pt idx="6" formatCode="0.000">
                  <c:v>0.60599999999999998</c:v>
                </c:pt>
                <c:pt idx="7" formatCode="0.000">
                  <c:v>0.63400000000000001</c:v>
                </c:pt>
                <c:pt idx="8" formatCode="0.000">
                  <c:v>0.55300000000000005</c:v>
                </c:pt>
                <c:pt idx="9" formatCode="0.000">
                  <c:v>0.57599999999999996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0-4EFA-BDFF-9D9C41736713}"/>
            </c:ext>
          </c:extLst>
        </c:ser>
        <c:ser>
          <c:idx val="1"/>
          <c:order val="1"/>
          <c:tx>
            <c:strRef>
              <c:f>Sheet4!$AE$43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Sheet4!$AH$44:$AH$53</c:f>
                <c:numCache>
                  <c:formatCode>General</c:formatCode>
                  <c:ptCount val="10"/>
                  <c:pt idx="0">
                    <c:v>1.27</c:v>
                  </c:pt>
                  <c:pt idx="1">
                    <c:v>1.0900000000000001</c:v>
                  </c:pt>
                  <c:pt idx="2">
                    <c:v>0.12</c:v>
                  </c:pt>
                  <c:pt idx="3">
                    <c:v>0.13</c:v>
                  </c:pt>
                  <c:pt idx="4">
                    <c:v>0.18</c:v>
                  </c:pt>
                  <c:pt idx="5">
                    <c:v>0.15</c:v>
                  </c:pt>
                  <c:pt idx="6">
                    <c:v>1.2E-2</c:v>
                  </c:pt>
                  <c:pt idx="7">
                    <c:v>8.9999999999999993E-3</c:v>
                  </c:pt>
                  <c:pt idx="8">
                    <c:v>7.0000000000000001E-3</c:v>
                  </c:pt>
                  <c:pt idx="9">
                    <c:v>8.9999999999999993E-3</c:v>
                  </c:pt>
                </c:numCache>
              </c:numRef>
            </c:plus>
            <c:minus>
              <c:numRef>
                <c:f>Sheet4!$AH$44:$AH$53</c:f>
                <c:numCache>
                  <c:formatCode>General</c:formatCode>
                  <c:ptCount val="10"/>
                  <c:pt idx="0">
                    <c:v>1.27</c:v>
                  </c:pt>
                  <c:pt idx="1">
                    <c:v>1.0900000000000001</c:v>
                  </c:pt>
                  <c:pt idx="2">
                    <c:v>0.12</c:v>
                  </c:pt>
                  <c:pt idx="3">
                    <c:v>0.13</c:v>
                  </c:pt>
                  <c:pt idx="4">
                    <c:v>0.18</c:v>
                  </c:pt>
                  <c:pt idx="5">
                    <c:v>0.15</c:v>
                  </c:pt>
                  <c:pt idx="6">
                    <c:v>1.2E-2</c:v>
                  </c:pt>
                  <c:pt idx="7">
                    <c:v>8.9999999999999993E-3</c:v>
                  </c:pt>
                  <c:pt idx="8">
                    <c:v>7.0000000000000001E-3</c:v>
                  </c:pt>
                  <c:pt idx="9">
                    <c:v>8.9999999999999993E-3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Sheet4!$AB$44:$AC$53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Sheet4!$AE$44:$AE$53</c:f>
              <c:numCache>
                <c:formatCode>0.00</c:formatCode>
                <c:ptCount val="10"/>
                <c:pt idx="0">
                  <c:v>16.41</c:v>
                </c:pt>
                <c:pt idx="1">
                  <c:v>20.51</c:v>
                </c:pt>
                <c:pt idx="2">
                  <c:v>1.1100000000000001</c:v>
                </c:pt>
                <c:pt idx="3">
                  <c:v>1.34</c:v>
                </c:pt>
                <c:pt idx="4">
                  <c:v>2.08</c:v>
                </c:pt>
                <c:pt idx="5">
                  <c:v>2.58</c:v>
                </c:pt>
                <c:pt idx="6" formatCode="General">
                  <c:v>0.54500000000000004</c:v>
                </c:pt>
                <c:pt idx="7" formatCode="0.000">
                  <c:v>0.56899999999999995</c:v>
                </c:pt>
                <c:pt idx="8" formatCode="0.000">
                  <c:v>0.53200000000000003</c:v>
                </c:pt>
                <c:pt idx="9" formatCode="0.000">
                  <c:v>0.55200000000000005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0-4EFA-BDFF-9D9C41736713}"/>
            </c:ext>
          </c:extLst>
        </c:ser>
        <c:ser>
          <c:idx val="2"/>
          <c:order val="2"/>
          <c:tx>
            <c:strRef>
              <c:f>Sheet4!$AF$43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Sheet4!$AI$44:$AI$53</c:f>
                <c:numCache>
                  <c:formatCode>General</c:formatCode>
                  <c:ptCount val="10"/>
                  <c:pt idx="0">
                    <c:v>0.62</c:v>
                  </c:pt>
                  <c:pt idx="1">
                    <c:v>0.39</c:v>
                  </c:pt>
                  <c:pt idx="2">
                    <c:v>0.08</c:v>
                  </c:pt>
                  <c:pt idx="3">
                    <c:v>0.1</c:v>
                  </c:pt>
                  <c:pt idx="4">
                    <c:v>0.11</c:v>
                  </c:pt>
                  <c:pt idx="5">
                    <c:v>0.14000000000000001</c:v>
                  </c:pt>
                  <c:pt idx="6">
                    <c:v>1.0999999999999999E-2</c:v>
                  </c:pt>
                  <c:pt idx="7">
                    <c:v>1.2999999999999999E-2</c:v>
                  </c:pt>
                  <c:pt idx="8">
                    <c:v>7.0000000000000001E-3</c:v>
                  </c:pt>
                  <c:pt idx="9">
                    <c:v>5.0000000000000001E-3</c:v>
                  </c:pt>
                </c:numCache>
              </c:numRef>
            </c:plus>
            <c:minus>
              <c:numRef>
                <c:f>Sheet4!$AI$44:$AI$53</c:f>
                <c:numCache>
                  <c:formatCode>General</c:formatCode>
                  <c:ptCount val="10"/>
                  <c:pt idx="0">
                    <c:v>0.62</c:v>
                  </c:pt>
                  <c:pt idx="1">
                    <c:v>0.39</c:v>
                  </c:pt>
                  <c:pt idx="2">
                    <c:v>0.08</c:v>
                  </c:pt>
                  <c:pt idx="3">
                    <c:v>0.1</c:v>
                  </c:pt>
                  <c:pt idx="4">
                    <c:v>0.11</c:v>
                  </c:pt>
                  <c:pt idx="5">
                    <c:v>0.14000000000000001</c:v>
                  </c:pt>
                  <c:pt idx="6">
                    <c:v>1.0999999999999999E-2</c:v>
                  </c:pt>
                  <c:pt idx="7">
                    <c:v>1.2999999999999999E-2</c:v>
                  </c:pt>
                  <c:pt idx="8">
                    <c:v>7.0000000000000001E-3</c:v>
                  </c:pt>
                  <c:pt idx="9">
                    <c:v>5.0000000000000001E-3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Sheet4!$AB$44:$AC$53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Sheet4!$AF$44:$AF$53</c:f>
              <c:numCache>
                <c:formatCode>0.00</c:formatCode>
                <c:ptCount val="10"/>
                <c:pt idx="0">
                  <c:v>14.31</c:v>
                </c:pt>
                <c:pt idx="1">
                  <c:v>19.559999999999999</c:v>
                </c:pt>
                <c:pt idx="2">
                  <c:v>0.89</c:v>
                </c:pt>
                <c:pt idx="3">
                  <c:v>1.1100000000000001</c:v>
                </c:pt>
                <c:pt idx="4">
                  <c:v>1.71</c:v>
                </c:pt>
                <c:pt idx="5">
                  <c:v>2.2000000000000002</c:v>
                </c:pt>
                <c:pt idx="6" formatCode="General">
                  <c:v>0.51500000000000001</c:v>
                </c:pt>
                <c:pt idx="7" formatCode="0.000">
                  <c:v>0.54</c:v>
                </c:pt>
                <c:pt idx="8" formatCode="0.000">
                  <c:v>0.51600000000000001</c:v>
                </c:pt>
                <c:pt idx="9" formatCode="0.000">
                  <c:v>0.53500000000000003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0-4EFA-BDFF-9D9C41736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89984"/>
        <c:axId val="204095872"/>
      </c:barChart>
      <c:catAx>
        <c:axId val="20408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4095872"/>
        <c:crosses val="autoZero"/>
        <c:auto val="1"/>
        <c:lblAlgn val="ctr"/>
        <c:lblOffset val="100"/>
        <c:noMultiLvlLbl val="0"/>
      </c:catAx>
      <c:valAx>
        <c:axId val="20409587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/>
        </c:spPr>
        <c:crossAx val="20408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399710195561289"/>
          <c:y val="8.6886507607601849E-3"/>
          <c:w val="0.59600289804438711"/>
          <c:h val="7.729238845144356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</c:spPr>
          </c:marker>
          <c:xVal>
            <c:numRef>
              <c:f>Sheet7!$F$4:$F$24</c:f>
              <c:numCache>
                <c:formatCode>0.00</c:formatCode>
                <c:ptCount val="21"/>
                <c:pt idx="0">
                  <c:v>7.88</c:v>
                </c:pt>
                <c:pt idx="1">
                  <c:v>7.92</c:v>
                </c:pt>
                <c:pt idx="2">
                  <c:v>8.06</c:v>
                </c:pt>
                <c:pt idx="3">
                  <c:v>8.1</c:v>
                </c:pt>
                <c:pt idx="4" formatCode="General">
                  <c:v>8.1199999999999992</c:v>
                </c:pt>
                <c:pt idx="5">
                  <c:v>8.16</c:v>
                </c:pt>
                <c:pt idx="6" formatCode="General">
                  <c:v>8.19</c:v>
                </c:pt>
                <c:pt idx="7" formatCode="General">
                  <c:v>8.1999999999999993</c:v>
                </c:pt>
                <c:pt idx="8" formatCode="General">
                  <c:v>8.2100000000000009</c:v>
                </c:pt>
                <c:pt idx="9">
                  <c:v>8.2200000000000006</c:v>
                </c:pt>
                <c:pt idx="10">
                  <c:v>8.2799999999999994</c:v>
                </c:pt>
                <c:pt idx="11">
                  <c:v>8.32</c:v>
                </c:pt>
                <c:pt idx="12" formatCode="General">
                  <c:v>8.32</c:v>
                </c:pt>
                <c:pt idx="13" formatCode="General">
                  <c:v>8.35</c:v>
                </c:pt>
                <c:pt idx="14" formatCode="General">
                  <c:v>8.35</c:v>
                </c:pt>
                <c:pt idx="15">
                  <c:v>8.35</c:v>
                </c:pt>
                <c:pt idx="16">
                  <c:v>8.3699999999999992</c:v>
                </c:pt>
                <c:pt idx="17" formatCode="General">
                  <c:v>8.4499999999999993</c:v>
                </c:pt>
                <c:pt idx="18" formatCode="General">
                  <c:v>8.48</c:v>
                </c:pt>
                <c:pt idx="19">
                  <c:v>8.49</c:v>
                </c:pt>
                <c:pt idx="20">
                  <c:v>8.49</c:v>
                </c:pt>
              </c:numCache>
            </c:numRef>
          </c:xVal>
          <c:yVal>
            <c:numRef>
              <c:f>Sheet7!$G$4:$G$24</c:f>
              <c:numCache>
                <c:formatCode>0.00</c:formatCode>
                <c:ptCount val="21"/>
                <c:pt idx="0">
                  <c:v>1.6</c:v>
                </c:pt>
                <c:pt idx="1">
                  <c:v>2.2999999999999998</c:v>
                </c:pt>
                <c:pt idx="2">
                  <c:v>2.1</c:v>
                </c:pt>
                <c:pt idx="3">
                  <c:v>2.6</c:v>
                </c:pt>
                <c:pt idx="4" formatCode="0.0">
                  <c:v>2.1</c:v>
                </c:pt>
                <c:pt idx="5">
                  <c:v>4.3</c:v>
                </c:pt>
                <c:pt idx="6">
                  <c:v>2.8</c:v>
                </c:pt>
                <c:pt idx="7" formatCode="0.0">
                  <c:v>2.2000000000000002</c:v>
                </c:pt>
                <c:pt idx="8" formatCode="0.0">
                  <c:v>2.1</c:v>
                </c:pt>
                <c:pt idx="9">
                  <c:v>3.7</c:v>
                </c:pt>
                <c:pt idx="10">
                  <c:v>5.5</c:v>
                </c:pt>
                <c:pt idx="11">
                  <c:v>3.8000000000000003</c:v>
                </c:pt>
                <c:pt idx="12" formatCode="0.0">
                  <c:v>3.6</c:v>
                </c:pt>
                <c:pt idx="13" formatCode="0.0">
                  <c:v>2.8</c:v>
                </c:pt>
                <c:pt idx="14" formatCode="0.0">
                  <c:v>3</c:v>
                </c:pt>
                <c:pt idx="15">
                  <c:v>3.9</c:v>
                </c:pt>
                <c:pt idx="16">
                  <c:v>4.5999999999999996</c:v>
                </c:pt>
                <c:pt idx="17" formatCode="0.0">
                  <c:v>4.8</c:v>
                </c:pt>
                <c:pt idx="18" formatCode="0.0">
                  <c:v>3.4</c:v>
                </c:pt>
                <c:pt idx="19">
                  <c:v>5.4</c:v>
                </c:pt>
                <c:pt idx="20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48-460F-8477-25B0EA0F27A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Sheet7!$F$25:$F$91</c:f>
              <c:numCache>
                <c:formatCode>0.00</c:formatCode>
                <c:ptCount val="67"/>
                <c:pt idx="0" formatCode="General">
                  <c:v>8.51</c:v>
                </c:pt>
                <c:pt idx="1">
                  <c:v>8.52</c:v>
                </c:pt>
                <c:pt idx="2" formatCode="General">
                  <c:v>8.5299999999999994</c:v>
                </c:pt>
                <c:pt idx="3" formatCode="General">
                  <c:v>8.5299999999999994</c:v>
                </c:pt>
                <c:pt idx="4" formatCode="General">
                  <c:v>8.5500000000000007</c:v>
                </c:pt>
                <c:pt idx="5" formatCode="General">
                  <c:v>8.56</c:v>
                </c:pt>
                <c:pt idx="6">
                  <c:v>8.56</c:v>
                </c:pt>
                <c:pt idx="7" formatCode="General">
                  <c:v>8.56</c:v>
                </c:pt>
                <c:pt idx="8" formatCode="General">
                  <c:v>8.58</c:v>
                </c:pt>
                <c:pt idx="9" formatCode="General">
                  <c:v>8.58</c:v>
                </c:pt>
                <c:pt idx="10" formatCode="General">
                  <c:v>8.58</c:v>
                </c:pt>
                <c:pt idx="11">
                  <c:v>8.6</c:v>
                </c:pt>
                <c:pt idx="12" formatCode="General">
                  <c:v>8.61</c:v>
                </c:pt>
                <c:pt idx="13" formatCode="General">
                  <c:v>8.67</c:v>
                </c:pt>
                <c:pt idx="14" formatCode="General">
                  <c:v>8.67</c:v>
                </c:pt>
                <c:pt idx="15">
                  <c:v>8.68</c:v>
                </c:pt>
                <c:pt idx="16">
                  <c:v>8.68</c:v>
                </c:pt>
                <c:pt idx="17">
                  <c:v>8.7100000000000009</c:v>
                </c:pt>
                <c:pt idx="18">
                  <c:v>8.7100000000000009</c:v>
                </c:pt>
                <c:pt idx="19" formatCode="General">
                  <c:v>8.7100000000000009</c:v>
                </c:pt>
                <c:pt idx="20" formatCode="General">
                  <c:v>8.7200000000000006</c:v>
                </c:pt>
                <c:pt idx="21" formatCode="General">
                  <c:v>8.7200000000000006</c:v>
                </c:pt>
                <c:pt idx="22" formatCode="General">
                  <c:v>8.73</c:v>
                </c:pt>
                <c:pt idx="23">
                  <c:v>8.74</c:v>
                </c:pt>
                <c:pt idx="24" formatCode="General">
                  <c:v>8.74</c:v>
                </c:pt>
                <c:pt idx="25" formatCode="General">
                  <c:v>8.74</c:v>
                </c:pt>
                <c:pt idx="26" formatCode="General">
                  <c:v>8.74</c:v>
                </c:pt>
                <c:pt idx="27" formatCode="General">
                  <c:v>8.76</c:v>
                </c:pt>
                <c:pt idx="28" formatCode="General">
                  <c:v>8.77</c:v>
                </c:pt>
                <c:pt idx="29" formatCode="General">
                  <c:v>8.7799999999999994</c:v>
                </c:pt>
                <c:pt idx="30" formatCode="General">
                  <c:v>8.7799999999999994</c:v>
                </c:pt>
                <c:pt idx="31" formatCode="General">
                  <c:v>8.8000000000000007</c:v>
                </c:pt>
                <c:pt idx="32">
                  <c:v>8.81</c:v>
                </c:pt>
                <c:pt idx="33" formatCode="General">
                  <c:v>8.81</c:v>
                </c:pt>
                <c:pt idx="34" formatCode="General">
                  <c:v>8.82</c:v>
                </c:pt>
                <c:pt idx="35" formatCode="General">
                  <c:v>8.82</c:v>
                </c:pt>
                <c:pt idx="36">
                  <c:v>8.82</c:v>
                </c:pt>
                <c:pt idx="37">
                  <c:v>8.82</c:v>
                </c:pt>
                <c:pt idx="38" formatCode="General">
                  <c:v>8.83</c:v>
                </c:pt>
                <c:pt idx="39" formatCode="General">
                  <c:v>8.83</c:v>
                </c:pt>
                <c:pt idx="40">
                  <c:v>8.84</c:v>
                </c:pt>
                <c:pt idx="41" formatCode="General">
                  <c:v>8.84</c:v>
                </c:pt>
                <c:pt idx="42" formatCode="General">
                  <c:v>8.84</c:v>
                </c:pt>
                <c:pt idx="43" formatCode="General">
                  <c:v>8.85</c:v>
                </c:pt>
                <c:pt idx="44" formatCode="General">
                  <c:v>8.86</c:v>
                </c:pt>
                <c:pt idx="45" formatCode="General">
                  <c:v>8.86</c:v>
                </c:pt>
                <c:pt idx="46" formatCode="General">
                  <c:v>8.86</c:v>
                </c:pt>
                <c:pt idx="47">
                  <c:v>8.870000000000001</c:v>
                </c:pt>
                <c:pt idx="48">
                  <c:v>8.8800000000000008</c:v>
                </c:pt>
                <c:pt idx="49" formatCode="General">
                  <c:v>8.89</c:v>
                </c:pt>
                <c:pt idx="50" formatCode="General">
                  <c:v>8.89</c:v>
                </c:pt>
                <c:pt idx="51" formatCode="General">
                  <c:v>8.91</c:v>
                </c:pt>
                <c:pt idx="52" formatCode="General">
                  <c:v>8.92</c:v>
                </c:pt>
                <c:pt idx="53" formatCode="General">
                  <c:v>8.93</c:v>
                </c:pt>
                <c:pt idx="54" formatCode="General">
                  <c:v>8.93</c:v>
                </c:pt>
                <c:pt idx="55" formatCode="General">
                  <c:v>8.94</c:v>
                </c:pt>
                <c:pt idx="56" formatCode="General">
                  <c:v>8.9499999999999993</c:v>
                </c:pt>
                <c:pt idx="57" formatCode="General">
                  <c:v>8.9600000000000009</c:v>
                </c:pt>
                <c:pt idx="58" formatCode="General">
                  <c:v>8.9600000000000009</c:v>
                </c:pt>
                <c:pt idx="59" formatCode="General">
                  <c:v>8.9700000000000006</c:v>
                </c:pt>
                <c:pt idx="60" formatCode="General">
                  <c:v>8.9700000000000006</c:v>
                </c:pt>
                <c:pt idx="61" formatCode="General">
                  <c:v>8.9700000000000006</c:v>
                </c:pt>
                <c:pt idx="62" formatCode="General">
                  <c:v>8.98</c:v>
                </c:pt>
                <c:pt idx="63" formatCode="General">
                  <c:v>8.98</c:v>
                </c:pt>
                <c:pt idx="64">
                  <c:v>8.98</c:v>
                </c:pt>
                <c:pt idx="65" formatCode="General">
                  <c:v>8.99</c:v>
                </c:pt>
                <c:pt idx="66">
                  <c:v>8.99</c:v>
                </c:pt>
              </c:numCache>
            </c:numRef>
          </c:xVal>
          <c:yVal>
            <c:numRef>
              <c:f>Sheet7!$G$25:$G$91</c:f>
              <c:numCache>
                <c:formatCode>0.00</c:formatCode>
                <c:ptCount val="67"/>
                <c:pt idx="0" formatCode="0.0">
                  <c:v>4.0999999999999996</c:v>
                </c:pt>
                <c:pt idx="1">
                  <c:v>4.3</c:v>
                </c:pt>
                <c:pt idx="2" formatCode="0.0">
                  <c:v>4.3</c:v>
                </c:pt>
                <c:pt idx="3" formatCode="0.0">
                  <c:v>3.5</c:v>
                </c:pt>
                <c:pt idx="4" formatCode="0.0">
                  <c:v>3.8</c:v>
                </c:pt>
                <c:pt idx="5" formatCode="0.0">
                  <c:v>4.0999999999999996</c:v>
                </c:pt>
                <c:pt idx="6">
                  <c:v>4.9999999999999991</c:v>
                </c:pt>
                <c:pt idx="7" formatCode="0.0">
                  <c:v>4.3</c:v>
                </c:pt>
                <c:pt idx="8" formatCode="0.0">
                  <c:v>3.9</c:v>
                </c:pt>
                <c:pt idx="9" formatCode="0.0">
                  <c:v>4.8</c:v>
                </c:pt>
                <c:pt idx="10" formatCode="0.0">
                  <c:v>4.9000000000000004</c:v>
                </c:pt>
                <c:pt idx="11">
                  <c:v>4.0999999999999996</c:v>
                </c:pt>
                <c:pt idx="12" formatCode="0.0">
                  <c:v>4.4000000000000004</c:v>
                </c:pt>
                <c:pt idx="13" formatCode="0.0">
                  <c:v>4.4000000000000004</c:v>
                </c:pt>
                <c:pt idx="14" formatCode="0.0">
                  <c:v>5.5</c:v>
                </c:pt>
                <c:pt idx="15">
                  <c:v>6</c:v>
                </c:pt>
                <c:pt idx="16">
                  <c:v>5.9</c:v>
                </c:pt>
                <c:pt idx="17">
                  <c:v>6</c:v>
                </c:pt>
                <c:pt idx="18">
                  <c:v>6.6</c:v>
                </c:pt>
                <c:pt idx="19" formatCode="0.0">
                  <c:v>4.8</c:v>
                </c:pt>
                <c:pt idx="20" formatCode="0.0">
                  <c:v>5.2</c:v>
                </c:pt>
                <c:pt idx="21" formatCode="0.0">
                  <c:v>5</c:v>
                </c:pt>
                <c:pt idx="22" formatCode="0.0">
                  <c:v>5.4</c:v>
                </c:pt>
                <c:pt idx="23">
                  <c:v>4.8</c:v>
                </c:pt>
                <c:pt idx="24" formatCode="0.0">
                  <c:v>6.7</c:v>
                </c:pt>
                <c:pt idx="25" formatCode="0.0">
                  <c:v>6.5</c:v>
                </c:pt>
                <c:pt idx="26" formatCode="0.0">
                  <c:v>5</c:v>
                </c:pt>
                <c:pt idx="27" formatCode="0.0">
                  <c:v>5.5</c:v>
                </c:pt>
                <c:pt idx="28" formatCode="0.0">
                  <c:v>4.8</c:v>
                </c:pt>
                <c:pt idx="29" formatCode="0.0">
                  <c:v>5.2</c:v>
                </c:pt>
                <c:pt idx="30" formatCode="0.0">
                  <c:v>5.6</c:v>
                </c:pt>
                <c:pt idx="31" formatCode="0.0">
                  <c:v>5.5</c:v>
                </c:pt>
                <c:pt idx="32">
                  <c:v>5.4</c:v>
                </c:pt>
                <c:pt idx="33" formatCode="0.0">
                  <c:v>5.0999999999999996</c:v>
                </c:pt>
                <c:pt idx="34">
                  <c:v>5</c:v>
                </c:pt>
                <c:pt idx="35" formatCode="0.0">
                  <c:v>4.9000000000000004</c:v>
                </c:pt>
                <c:pt idx="36">
                  <c:v>7.6000000000000005</c:v>
                </c:pt>
                <c:pt idx="37">
                  <c:v>4.3</c:v>
                </c:pt>
                <c:pt idx="38" formatCode="0.0">
                  <c:v>5.3</c:v>
                </c:pt>
                <c:pt idx="39" formatCode="0.0">
                  <c:v>5.3</c:v>
                </c:pt>
                <c:pt idx="40">
                  <c:v>4.3</c:v>
                </c:pt>
                <c:pt idx="41" formatCode="0.0">
                  <c:v>5.6</c:v>
                </c:pt>
                <c:pt idx="42" formatCode="0.0">
                  <c:v>5.9</c:v>
                </c:pt>
                <c:pt idx="43" formatCode="0.0">
                  <c:v>5.7</c:v>
                </c:pt>
                <c:pt idx="44" formatCode="0.0">
                  <c:v>4.7</c:v>
                </c:pt>
                <c:pt idx="45" formatCode="0.0">
                  <c:v>5.2</c:v>
                </c:pt>
                <c:pt idx="46" formatCode="0.0">
                  <c:v>6.2</c:v>
                </c:pt>
                <c:pt idx="47">
                  <c:v>5.5</c:v>
                </c:pt>
                <c:pt idx="48">
                  <c:v>6.6</c:v>
                </c:pt>
                <c:pt idx="49" formatCode="0.0">
                  <c:v>4.2</c:v>
                </c:pt>
                <c:pt idx="50" formatCode="0.0">
                  <c:v>5.2</c:v>
                </c:pt>
                <c:pt idx="51" formatCode="0.0">
                  <c:v>4.3</c:v>
                </c:pt>
                <c:pt idx="52" formatCode="0.0">
                  <c:v>5.2</c:v>
                </c:pt>
                <c:pt idx="53" formatCode="0.0">
                  <c:v>6.6</c:v>
                </c:pt>
                <c:pt idx="54" formatCode="0.0">
                  <c:v>6.4</c:v>
                </c:pt>
                <c:pt idx="55" formatCode="0.0">
                  <c:v>6</c:v>
                </c:pt>
                <c:pt idx="56" formatCode="0.0">
                  <c:v>6.9</c:v>
                </c:pt>
                <c:pt idx="57" formatCode="0.0">
                  <c:v>5</c:v>
                </c:pt>
                <c:pt idx="58" formatCode="0.0">
                  <c:v>6.2</c:v>
                </c:pt>
                <c:pt idx="59" formatCode="0.0">
                  <c:v>3.4</c:v>
                </c:pt>
                <c:pt idx="60" formatCode="0.0">
                  <c:v>6.3</c:v>
                </c:pt>
                <c:pt idx="61" formatCode="0.0">
                  <c:v>4.8</c:v>
                </c:pt>
                <c:pt idx="62" formatCode="0.0">
                  <c:v>5.2</c:v>
                </c:pt>
                <c:pt idx="63" formatCode="0.0">
                  <c:v>5.6</c:v>
                </c:pt>
                <c:pt idx="64">
                  <c:v>6.5</c:v>
                </c:pt>
                <c:pt idx="65" formatCode="0.0">
                  <c:v>5.8</c:v>
                </c:pt>
                <c:pt idx="66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48-460F-8477-25B0EA0F27A9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plus"/>
            <c:size val="4"/>
            <c:spPr>
              <a:solidFill>
                <a:srgbClr val="FF0000"/>
              </a:solidFill>
            </c:spPr>
          </c:marker>
          <c:xVal>
            <c:numRef>
              <c:f>Sheet7!$F$92:$F$128</c:f>
              <c:numCache>
                <c:formatCode>General</c:formatCode>
                <c:ptCount val="37"/>
                <c:pt idx="0" formatCode="0.00">
                  <c:v>9.01</c:v>
                </c:pt>
                <c:pt idx="1">
                  <c:v>9.02</c:v>
                </c:pt>
                <c:pt idx="2">
                  <c:v>9.0299999999999994</c:v>
                </c:pt>
                <c:pt idx="3">
                  <c:v>9.0299999999999994</c:v>
                </c:pt>
                <c:pt idx="4">
                  <c:v>9.0399999999999991</c:v>
                </c:pt>
                <c:pt idx="5">
                  <c:v>9.06</c:v>
                </c:pt>
                <c:pt idx="6">
                  <c:v>9.06</c:v>
                </c:pt>
                <c:pt idx="7">
                  <c:v>9.07</c:v>
                </c:pt>
                <c:pt idx="8">
                  <c:v>9.07</c:v>
                </c:pt>
                <c:pt idx="9">
                  <c:v>9.08</c:v>
                </c:pt>
                <c:pt idx="10">
                  <c:v>9.09</c:v>
                </c:pt>
                <c:pt idx="11" formatCode="0.00">
                  <c:v>9.11</c:v>
                </c:pt>
                <c:pt idx="12" formatCode="0.00">
                  <c:v>9.1199999999999992</c:v>
                </c:pt>
                <c:pt idx="13" formatCode="0.00">
                  <c:v>9.1199999999999992</c:v>
                </c:pt>
                <c:pt idx="14">
                  <c:v>9.1300000000000008</c:v>
                </c:pt>
                <c:pt idx="15">
                  <c:v>9.14</c:v>
                </c:pt>
                <c:pt idx="16">
                  <c:v>9.16</c:v>
                </c:pt>
                <c:pt idx="17" formatCode="0.00">
                  <c:v>9.16</c:v>
                </c:pt>
                <c:pt idx="18">
                  <c:v>9.17</c:v>
                </c:pt>
                <c:pt idx="19">
                  <c:v>9.17</c:v>
                </c:pt>
                <c:pt idx="20">
                  <c:v>9.18</c:v>
                </c:pt>
                <c:pt idx="21">
                  <c:v>9.1999999999999993</c:v>
                </c:pt>
                <c:pt idx="22">
                  <c:v>9.2100000000000009</c:v>
                </c:pt>
                <c:pt idx="23">
                  <c:v>9.2200000000000006</c:v>
                </c:pt>
                <c:pt idx="24">
                  <c:v>9.2200000000000006</c:v>
                </c:pt>
                <c:pt idx="25">
                  <c:v>9.2200000000000006</c:v>
                </c:pt>
                <c:pt idx="26">
                  <c:v>9.25</c:v>
                </c:pt>
                <c:pt idx="27">
                  <c:v>9.26</c:v>
                </c:pt>
                <c:pt idx="28" formatCode="0.00">
                  <c:v>9.26</c:v>
                </c:pt>
                <c:pt idx="29" formatCode="0.00">
                  <c:v>9.32</c:v>
                </c:pt>
                <c:pt idx="30">
                  <c:v>9.32</c:v>
                </c:pt>
                <c:pt idx="31" formatCode="0.00">
                  <c:v>9.3699999999999992</c:v>
                </c:pt>
                <c:pt idx="32">
                  <c:v>9.42</c:v>
                </c:pt>
                <c:pt idx="33">
                  <c:v>9.4499999999999993</c:v>
                </c:pt>
                <c:pt idx="34">
                  <c:v>9.5500000000000007</c:v>
                </c:pt>
                <c:pt idx="35">
                  <c:v>9.5500000000000007</c:v>
                </c:pt>
                <c:pt idx="36" formatCode="0.00">
                  <c:v>9.65</c:v>
                </c:pt>
              </c:numCache>
            </c:numRef>
          </c:xVal>
          <c:yVal>
            <c:numRef>
              <c:f>Sheet7!$G$92:$G$128</c:f>
              <c:numCache>
                <c:formatCode>0.0</c:formatCode>
                <c:ptCount val="37"/>
                <c:pt idx="0" formatCode="0.00">
                  <c:v>6.6</c:v>
                </c:pt>
                <c:pt idx="1">
                  <c:v>5.7</c:v>
                </c:pt>
                <c:pt idx="2">
                  <c:v>5.3</c:v>
                </c:pt>
                <c:pt idx="3">
                  <c:v>6.9</c:v>
                </c:pt>
                <c:pt idx="4">
                  <c:v>5.8</c:v>
                </c:pt>
                <c:pt idx="5">
                  <c:v>6</c:v>
                </c:pt>
                <c:pt idx="6">
                  <c:v>6.1</c:v>
                </c:pt>
                <c:pt idx="7">
                  <c:v>6</c:v>
                </c:pt>
                <c:pt idx="8">
                  <c:v>5.8</c:v>
                </c:pt>
                <c:pt idx="9">
                  <c:v>5.4</c:v>
                </c:pt>
                <c:pt idx="10">
                  <c:v>5.0999999999999996</c:v>
                </c:pt>
                <c:pt idx="11" formatCode="0.00">
                  <c:v>7.1</c:v>
                </c:pt>
                <c:pt idx="12" formatCode="0.00">
                  <c:v>6.6</c:v>
                </c:pt>
                <c:pt idx="13" formatCode="0.00">
                  <c:v>6.8</c:v>
                </c:pt>
                <c:pt idx="14">
                  <c:v>6.1</c:v>
                </c:pt>
                <c:pt idx="15">
                  <c:v>7.7</c:v>
                </c:pt>
                <c:pt idx="16" formatCode="0.00">
                  <c:v>5.5</c:v>
                </c:pt>
                <c:pt idx="17" formatCode="0.00">
                  <c:v>6.1000000000000005</c:v>
                </c:pt>
                <c:pt idx="18">
                  <c:v>4.7</c:v>
                </c:pt>
                <c:pt idx="19">
                  <c:v>7</c:v>
                </c:pt>
                <c:pt idx="20">
                  <c:v>6.2</c:v>
                </c:pt>
                <c:pt idx="21">
                  <c:v>5.5</c:v>
                </c:pt>
                <c:pt idx="22">
                  <c:v>6.4</c:v>
                </c:pt>
                <c:pt idx="23">
                  <c:v>5.3</c:v>
                </c:pt>
                <c:pt idx="24">
                  <c:v>6.2</c:v>
                </c:pt>
                <c:pt idx="25">
                  <c:v>7.5</c:v>
                </c:pt>
                <c:pt idx="26">
                  <c:v>6.8</c:v>
                </c:pt>
                <c:pt idx="27">
                  <c:v>6.9</c:v>
                </c:pt>
                <c:pt idx="28" formatCode="0.00">
                  <c:v>6.9</c:v>
                </c:pt>
                <c:pt idx="29" formatCode="0.00">
                  <c:v>6.4</c:v>
                </c:pt>
                <c:pt idx="30">
                  <c:v>7.6</c:v>
                </c:pt>
                <c:pt idx="31" formatCode="0.00">
                  <c:v>7.3</c:v>
                </c:pt>
                <c:pt idx="32">
                  <c:v>6.7</c:v>
                </c:pt>
                <c:pt idx="33">
                  <c:v>5.8</c:v>
                </c:pt>
                <c:pt idx="34">
                  <c:v>6.9</c:v>
                </c:pt>
                <c:pt idx="35">
                  <c:v>6.5</c:v>
                </c:pt>
                <c:pt idx="36" formatCode="0.00">
                  <c:v>6.8999999999999995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48-460F-8477-25B0EA0F2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21408"/>
        <c:axId val="203123328"/>
      </c:scatterChart>
      <c:valAx>
        <c:axId val="203121408"/>
        <c:scaling>
          <c:orientation val="minMax"/>
          <c:max val="10"/>
          <c:min val="7.5"/>
        </c:scaling>
        <c:delete val="0"/>
        <c:axPos val="b"/>
        <c:numFmt formatCode="0.0" sourceLinked="0"/>
        <c:majorTickMark val="out"/>
        <c:minorTickMark val="none"/>
        <c:tickLblPos val="nextTo"/>
        <c:crossAx val="203123328"/>
        <c:crosses val="autoZero"/>
        <c:crossBetween val="midCat"/>
      </c:valAx>
      <c:valAx>
        <c:axId val="203123328"/>
        <c:scaling>
          <c:orientation val="minMax"/>
          <c:max val="10"/>
        </c:scaling>
        <c:delete val="0"/>
        <c:axPos val="l"/>
        <c:numFmt formatCode="0.0" sourceLinked="0"/>
        <c:majorTickMark val="out"/>
        <c:minorTickMark val="none"/>
        <c:tickLblPos val="nextTo"/>
        <c:crossAx val="203121408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</c:marker>
          <c:trendline>
            <c:trendlineType val="linear"/>
            <c:dispRSqr val="1"/>
            <c:dispEq val="1"/>
            <c:trendlineLbl>
              <c:layout>
                <c:manualLayout>
                  <c:x val="-0.33425153105861766"/>
                  <c:y val="-4.881926217556138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2.9951x - 21.151
R² = 0.6365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Prob &gt; r=0.0001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N=125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Sheet7!$F$4:$F$128</c:f>
              <c:numCache>
                <c:formatCode>0.00</c:formatCode>
                <c:ptCount val="125"/>
                <c:pt idx="0">
                  <c:v>7.88</c:v>
                </c:pt>
                <c:pt idx="1">
                  <c:v>7.92</c:v>
                </c:pt>
                <c:pt idx="2">
                  <c:v>8.06</c:v>
                </c:pt>
                <c:pt idx="3">
                  <c:v>8.1</c:v>
                </c:pt>
                <c:pt idx="4" formatCode="General">
                  <c:v>8.1199999999999992</c:v>
                </c:pt>
                <c:pt idx="5">
                  <c:v>8.16</c:v>
                </c:pt>
                <c:pt idx="6" formatCode="General">
                  <c:v>8.19</c:v>
                </c:pt>
                <c:pt idx="7" formatCode="General">
                  <c:v>8.1999999999999993</c:v>
                </c:pt>
                <c:pt idx="8" formatCode="General">
                  <c:v>8.2100000000000009</c:v>
                </c:pt>
                <c:pt idx="9">
                  <c:v>8.2200000000000006</c:v>
                </c:pt>
                <c:pt idx="10">
                  <c:v>8.2799999999999994</c:v>
                </c:pt>
                <c:pt idx="11">
                  <c:v>8.32</c:v>
                </c:pt>
                <c:pt idx="12" formatCode="General">
                  <c:v>8.32</c:v>
                </c:pt>
                <c:pt idx="13" formatCode="General">
                  <c:v>8.35</c:v>
                </c:pt>
                <c:pt idx="14" formatCode="General">
                  <c:v>8.35</c:v>
                </c:pt>
                <c:pt idx="15">
                  <c:v>8.35</c:v>
                </c:pt>
                <c:pt idx="16">
                  <c:v>8.3699999999999992</c:v>
                </c:pt>
                <c:pt idx="17" formatCode="General">
                  <c:v>8.4499999999999993</c:v>
                </c:pt>
                <c:pt idx="18" formatCode="General">
                  <c:v>8.48</c:v>
                </c:pt>
                <c:pt idx="19">
                  <c:v>8.49</c:v>
                </c:pt>
                <c:pt idx="20">
                  <c:v>8.49</c:v>
                </c:pt>
                <c:pt idx="21" formatCode="General">
                  <c:v>8.51</c:v>
                </c:pt>
                <c:pt idx="22">
                  <c:v>8.52</c:v>
                </c:pt>
                <c:pt idx="23" formatCode="General">
                  <c:v>8.5299999999999994</c:v>
                </c:pt>
                <c:pt idx="24" formatCode="General">
                  <c:v>8.5299999999999994</c:v>
                </c:pt>
                <c:pt idx="25" formatCode="General">
                  <c:v>8.5500000000000007</c:v>
                </c:pt>
                <c:pt idx="26" formatCode="General">
                  <c:v>8.56</c:v>
                </c:pt>
                <c:pt idx="27">
                  <c:v>8.56</c:v>
                </c:pt>
                <c:pt idx="28" formatCode="General">
                  <c:v>8.56</c:v>
                </c:pt>
                <c:pt idx="29" formatCode="General">
                  <c:v>8.58</c:v>
                </c:pt>
                <c:pt idx="30" formatCode="General">
                  <c:v>8.58</c:v>
                </c:pt>
                <c:pt idx="31" formatCode="General">
                  <c:v>8.58</c:v>
                </c:pt>
                <c:pt idx="32">
                  <c:v>8.6</c:v>
                </c:pt>
                <c:pt idx="33" formatCode="General">
                  <c:v>8.61</c:v>
                </c:pt>
                <c:pt idx="34" formatCode="General">
                  <c:v>8.67</c:v>
                </c:pt>
                <c:pt idx="35" formatCode="General">
                  <c:v>8.67</c:v>
                </c:pt>
                <c:pt idx="36">
                  <c:v>8.68</c:v>
                </c:pt>
                <c:pt idx="37">
                  <c:v>8.68</c:v>
                </c:pt>
                <c:pt idx="38">
                  <c:v>8.7100000000000009</c:v>
                </c:pt>
                <c:pt idx="39">
                  <c:v>8.7100000000000009</c:v>
                </c:pt>
                <c:pt idx="40" formatCode="General">
                  <c:v>8.7100000000000009</c:v>
                </c:pt>
                <c:pt idx="41" formatCode="General">
                  <c:v>8.7200000000000006</c:v>
                </c:pt>
                <c:pt idx="42" formatCode="General">
                  <c:v>8.7200000000000006</c:v>
                </c:pt>
                <c:pt idx="43" formatCode="General">
                  <c:v>8.73</c:v>
                </c:pt>
                <c:pt idx="44">
                  <c:v>8.74</c:v>
                </c:pt>
                <c:pt idx="45" formatCode="General">
                  <c:v>8.74</c:v>
                </c:pt>
                <c:pt idx="46" formatCode="General">
                  <c:v>8.74</c:v>
                </c:pt>
                <c:pt idx="47" formatCode="General">
                  <c:v>8.74</c:v>
                </c:pt>
                <c:pt idx="48" formatCode="General">
                  <c:v>8.76</c:v>
                </c:pt>
                <c:pt idx="49" formatCode="General">
                  <c:v>8.77</c:v>
                </c:pt>
                <c:pt idx="50" formatCode="General">
                  <c:v>8.7799999999999994</c:v>
                </c:pt>
                <c:pt idx="51" formatCode="General">
                  <c:v>8.7799999999999994</c:v>
                </c:pt>
                <c:pt idx="52" formatCode="General">
                  <c:v>8.8000000000000007</c:v>
                </c:pt>
                <c:pt idx="53">
                  <c:v>8.81</c:v>
                </c:pt>
                <c:pt idx="54" formatCode="General">
                  <c:v>8.81</c:v>
                </c:pt>
                <c:pt idx="55" formatCode="General">
                  <c:v>8.82</c:v>
                </c:pt>
                <c:pt idx="56" formatCode="General">
                  <c:v>8.82</c:v>
                </c:pt>
                <c:pt idx="57">
                  <c:v>8.82</c:v>
                </c:pt>
                <c:pt idx="58">
                  <c:v>8.82</c:v>
                </c:pt>
                <c:pt idx="59" formatCode="General">
                  <c:v>8.83</c:v>
                </c:pt>
                <c:pt idx="60" formatCode="General">
                  <c:v>8.83</c:v>
                </c:pt>
                <c:pt idx="61">
                  <c:v>8.84</c:v>
                </c:pt>
                <c:pt idx="62" formatCode="General">
                  <c:v>8.84</c:v>
                </c:pt>
                <c:pt idx="63" formatCode="General">
                  <c:v>8.84</c:v>
                </c:pt>
                <c:pt idx="64" formatCode="General">
                  <c:v>8.85</c:v>
                </c:pt>
                <c:pt idx="65" formatCode="General">
                  <c:v>8.86</c:v>
                </c:pt>
                <c:pt idx="66" formatCode="General">
                  <c:v>8.86</c:v>
                </c:pt>
                <c:pt idx="67" formatCode="General">
                  <c:v>8.86</c:v>
                </c:pt>
                <c:pt idx="68">
                  <c:v>8.870000000000001</c:v>
                </c:pt>
                <c:pt idx="69">
                  <c:v>8.8800000000000008</c:v>
                </c:pt>
                <c:pt idx="70" formatCode="General">
                  <c:v>8.89</c:v>
                </c:pt>
                <c:pt idx="71" formatCode="General">
                  <c:v>8.89</c:v>
                </c:pt>
                <c:pt idx="72" formatCode="General">
                  <c:v>8.91</c:v>
                </c:pt>
                <c:pt idx="73" formatCode="General">
                  <c:v>8.92</c:v>
                </c:pt>
                <c:pt idx="74" formatCode="General">
                  <c:v>8.93</c:v>
                </c:pt>
                <c:pt idx="75" formatCode="General">
                  <c:v>8.93</c:v>
                </c:pt>
                <c:pt idx="76" formatCode="General">
                  <c:v>8.94</c:v>
                </c:pt>
                <c:pt idx="77" formatCode="General">
                  <c:v>8.9499999999999993</c:v>
                </c:pt>
                <c:pt idx="78" formatCode="General">
                  <c:v>8.9600000000000009</c:v>
                </c:pt>
                <c:pt idx="79" formatCode="General">
                  <c:v>8.9600000000000009</c:v>
                </c:pt>
                <c:pt idx="80" formatCode="General">
                  <c:v>8.9700000000000006</c:v>
                </c:pt>
                <c:pt idx="81" formatCode="General">
                  <c:v>8.9700000000000006</c:v>
                </c:pt>
                <c:pt idx="82" formatCode="General">
                  <c:v>8.9700000000000006</c:v>
                </c:pt>
                <c:pt idx="83" formatCode="General">
                  <c:v>8.98</c:v>
                </c:pt>
                <c:pt idx="84" formatCode="General">
                  <c:v>8.98</c:v>
                </c:pt>
                <c:pt idx="85">
                  <c:v>8.98</c:v>
                </c:pt>
                <c:pt idx="86" formatCode="General">
                  <c:v>8.99</c:v>
                </c:pt>
                <c:pt idx="87">
                  <c:v>8.99</c:v>
                </c:pt>
                <c:pt idx="88">
                  <c:v>9.01</c:v>
                </c:pt>
                <c:pt idx="89" formatCode="General">
                  <c:v>9.02</c:v>
                </c:pt>
                <c:pt idx="90" formatCode="General">
                  <c:v>9.0299999999999994</c:v>
                </c:pt>
                <c:pt idx="91" formatCode="General">
                  <c:v>9.0299999999999994</c:v>
                </c:pt>
                <c:pt idx="92" formatCode="General">
                  <c:v>9.0399999999999991</c:v>
                </c:pt>
                <c:pt idx="93" formatCode="General">
                  <c:v>9.06</c:v>
                </c:pt>
                <c:pt idx="94" formatCode="General">
                  <c:v>9.06</c:v>
                </c:pt>
                <c:pt idx="95" formatCode="General">
                  <c:v>9.07</c:v>
                </c:pt>
                <c:pt idx="96" formatCode="General">
                  <c:v>9.07</c:v>
                </c:pt>
                <c:pt idx="97" formatCode="General">
                  <c:v>9.08</c:v>
                </c:pt>
                <c:pt idx="98" formatCode="General">
                  <c:v>9.09</c:v>
                </c:pt>
                <c:pt idx="99">
                  <c:v>9.11</c:v>
                </c:pt>
                <c:pt idx="100">
                  <c:v>9.1199999999999992</c:v>
                </c:pt>
                <c:pt idx="101">
                  <c:v>9.1199999999999992</c:v>
                </c:pt>
                <c:pt idx="102" formatCode="General">
                  <c:v>9.1300000000000008</c:v>
                </c:pt>
                <c:pt idx="103" formatCode="General">
                  <c:v>9.14</c:v>
                </c:pt>
                <c:pt idx="104" formatCode="General">
                  <c:v>9.16</c:v>
                </c:pt>
                <c:pt idx="105">
                  <c:v>9.16</c:v>
                </c:pt>
                <c:pt idx="106" formatCode="General">
                  <c:v>9.17</c:v>
                </c:pt>
                <c:pt idx="107" formatCode="General">
                  <c:v>9.17</c:v>
                </c:pt>
                <c:pt idx="108" formatCode="General">
                  <c:v>9.18</c:v>
                </c:pt>
                <c:pt idx="109" formatCode="General">
                  <c:v>9.1999999999999993</c:v>
                </c:pt>
                <c:pt idx="110" formatCode="General">
                  <c:v>9.2100000000000009</c:v>
                </c:pt>
                <c:pt idx="111" formatCode="General">
                  <c:v>9.2200000000000006</c:v>
                </c:pt>
                <c:pt idx="112" formatCode="General">
                  <c:v>9.2200000000000006</c:v>
                </c:pt>
                <c:pt idx="113" formatCode="General">
                  <c:v>9.2200000000000006</c:v>
                </c:pt>
                <c:pt idx="114" formatCode="General">
                  <c:v>9.25</c:v>
                </c:pt>
                <c:pt idx="115" formatCode="General">
                  <c:v>9.26</c:v>
                </c:pt>
                <c:pt idx="116">
                  <c:v>9.26</c:v>
                </c:pt>
                <c:pt idx="117">
                  <c:v>9.32</c:v>
                </c:pt>
                <c:pt idx="118" formatCode="General">
                  <c:v>9.32</c:v>
                </c:pt>
                <c:pt idx="119">
                  <c:v>9.3699999999999992</c:v>
                </c:pt>
                <c:pt idx="120" formatCode="General">
                  <c:v>9.42</c:v>
                </c:pt>
                <c:pt idx="121" formatCode="General">
                  <c:v>9.4499999999999993</c:v>
                </c:pt>
                <c:pt idx="122" formatCode="General">
                  <c:v>9.5500000000000007</c:v>
                </c:pt>
                <c:pt idx="123" formatCode="General">
                  <c:v>9.5500000000000007</c:v>
                </c:pt>
                <c:pt idx="124">
                  <c:v>9.65</c:v>
                </c:pt>
              </c:numCache>
            </c:numRef>
          </c:xVal>
          <c:yVal>
            <c:numRef>
              <c:f>Sheet7!$G$4:$G$128</c:f>
              <c:numCache>
                <c:formatCode>0.00</c:formatCode>
                <c:ptCount val="125"/>
                <c:pt idx="0">
                  <c:v>1.6</c:v>
                </c:pt>
                <c:pt idx="1">
                  <c:v>2.2999999999999998</c:v>
                </c:pt>
                <c:pt idx="2">
                  <c:v>2.1</c:v>
                </c:pt>
                <c:pt idx="3">
                  <c:v>2.6</c:v>
                </c:pt>
                <c:pt idx="4" formatCode="0.0">
                  <c:v>2.1</c:v>
                </c:pt>
                <c:pt idx="5">
                  <c:v>4.3</c:v>
                </c:pt>
                <c:pt idx="6">
                  <c:v>2.8</c:v>
                </c:pt>
                <c:pt idx="7" formatCode="0.0">
                  <c:v>2.2000000000000002</c:v>
                </c:pt>
                <c:pt idx="8" formatCode="0.0">
                  <c:v>2.1</c:v>
                </c:pt>
                <c:pt idx="9">
                  <c:v>3.7</c:v>
                </c:pt>
                <c:pt idx="10">
                  <c:v>5.5</c:v>
                </c:pt>
                <c:pt idx="11">
                  <c:v>3.8000000000000003</c:v>
                </c:pt>
                <c:pt idx="12" formatCode="0.0">
                  <c:v>3.6</c:v>
                </c:pt>
                <c:pt idx="13" formatCode="0.0">
                  <c:v>2.8</c:v>
                </c:pt>
                <c:pt idx="14" formatCode="0.0">
                  <c:v>3</c:v>
                </c:pt>
                <c:pt idx="15">
                  <c:v>3.9</c:v>
                </c:pt>
                <c:pt idx="16">
                  <c:v>4.5999999999999996</c:v>
                </c:pt>
                <c:pt idx="17" formatCode="0.0">
                  <c:v>4.8</c:v>
                </c:pt>
                <c:pt idx="18" formatCode="0.0">
                  <c:v>3.4</c:v>
                </c:pt>
                <c:pt idx="19">
                  <c:v>5.4</c:v>
                </c:pt>
                <c:pt idx="20">
                  <c:v>5.3</c:v>
                </c:pt>
                <c:pt idx="21" formatCode="0.0">
                  <c:v>4.0999999999999996</c:v>
                </c:pt>
                <c:pt idx="22">
                  <c:v>4.3</c:v>
                </c:pt>
                <c:pt idx="23" formatCode="0.0">
                  <c:v>4.3</c:v>
                </c:pt>
                <c:pt idx="24" formatCode="0.0">
                  <c:v>3.5</c:v>
                </c:pt>
                <c:pt idx="25" formatCode="0.0">
                  <c:v>3.8</c:v>
                </c:pt>
                <c:pt idx="26" formatCode="0.0">
                  <c:v>4.0999999999999996</c:v>
                </c:pt>
                <c:pt idx="27">
                  <c:v>4.9999999999999991</c:v>
                </c:pt>
                <c:pt idx="28" formatCode="0.0">
                  <c:v>4.3</c:v>
                </c:pt>
                <c:pt idx="29" formatCode="0.0">
                  <c:v>3.9</c:v>
                </c:pt>
                <c:pt idx="30" formatCode="0.0">
                  <c:v>4.8</c:v>
                </c:pt>
                <c:pt idx="31" formatCode="0.0">
                  <c:v>4.9000000000000004</c:v>
                </c:pt>
                <c:pt idx="32">
                  <c:v>4.0999999999999996</c:v>
                </c:pt>
                <c:pt idx="33" formatCode="0.0">
                  <c:v>4.4000000000000004</c:v>
                </c:pt>
                <c:pt idx="34" formatCode="0.0">
                  <c:v>4.4000000000000004</c:v>
                </c:pt>
                <c:pt idx="35" formatCode="0.0">
                  <c:v>5.5</c:v>
                </c:pt>
                <c:pt idx="36">
                  <c:v>6</c:v>
                </c:pt>
                <c:pt idx="37">
                  <c:v>5.9</c:v>
                </c:pt>
                <c:pt idx="38">
                  <c:v>6</c:v>
                </c:pt>
                <c:pt idx="39">
                  <c:v>6.6</c:v>
                </c:pt>
                <c:pt idx="40" formatCode="0.0">
                  <c:v>4.8</c:v>
                </c:pt>
                <c:pt idx="41" formatCode="0.0">
                  <c:v>5.2</c:v>
                </c:pt>
                <c:pt idx="42" formatCode="0.0">
                  <c:v>5</c:v>
                </c:pt>
                <c:pt idx="43" formatCode="0.0">
                  <c:v>5.4</c:v>
                </c:pt>
                <c:pt idx="44">
                  <c:v>4.8</c:v>
                </c:pt>
                <c:pt idx="45" formatCode="0.0">
                  <c:v>6.7</c:v>
                </c:pt>
                <c:pt idx="46" formatCode="0.0">
                  <c:v>6.5</c:v>
                </c:pt>
                <c:pt idx="47" formatCode="0.0">
                  <c:v>5</c:v>
                </c:pt>
                <c:pt idx="48" formatCode="0.0">
                  <c:v>5.5</c:v>
                </c:pt>
                <c:pt idx="49" formatCode="0.0">
                  <c:v>4.8</c:v>
                </c:pt>
                <c:pt idx="50" formatCode="0.0">
                  <c:v>5.2</c:v>
                </c:pt>
                <c:pt idx="51" formatCode="0.0">
                  <c:v>5.6</c:v>
                </c:pt>
                <c:pt idx="52" formatCode="0.0">
                  <c:v>5.5</c:v>
                </c:pt>
                <c:pt idx="53">
                  <c:v>5.4</c:v>
                </c:pt>
                <c:pt idx="54" formatCode="0.0">
                  <c:v>5.0999999999999996</c:v>
                </c:pt>
                <c:pt idx="55">
                  <c:v>5</c:v>
                </c:pt>
                <c:pt idx="56" formatCode="0.0">
                  <c:v>4.9000000000000004</c:v>
                </c:pt>
                <c:pt idx="57">
                  <c:v>7.6000000000000005</c:v>
                </c:pt>
                <c:pt idx="58">
                  <c:v>4.3</c:v>
                </c:pt>
                <c:pt idx="59" formatCode="0.0">
                  <c:v>5.3</c:v>
                </c:pt>
                <c:pt idx="60" formatCode="0.0">
                  <c:v>5.3</c:v>
                </c:pt>
                <c:pt idx="61">
                  <c:v>4.3</c:v>
                </c:pt>
                <c:pt idx="62" formatCode="0.0">
                  <c:v>5.6</c:v>
                </c:pt>
                <c:pt idx="63" formatCode="0.0">
                  <c:v>5.9</c:v>
                </c:pt>
                <c:pt idx="64" formatCode="0.0">
                  <c:v>5.7</c:v>
                </c:pt>
                <c:pt idx="65" formatCode="0.0">
                  <c:v>4.7</c:v>
                </c:pt>
                <c:pt idx="66" formatCode="0.0">
                  <c:v>5.2</c:v>
                </c:pt>
                <c:pt idx="67" formatCode="0.0">
                  <c:v>6.2</c:v>
                </c:pt>
                <c:pt idx="68">
                  <c:v>5.5</c:v>
                </c:pt>
                <c:pt idx="69">
                  <c:v>6.6</c:v>
                </c:pt>
                <c:pt idx="70" formatCode="0.0">
                  <c:v>4.2</c:v>
                </c:pt>
                <c:pt idx="71" formatCode="0.0">
                  <c:v>5.2</c:v>
                </c:pt>
                <c:pt idx="72" formatCode="0.0">
                  <c:v>4.3</c:v>
                </c:pt>
                <c:pt idx="73" formatCode="0.0">
                  <c:v>5.2</c:v>
                </c:pt>
                <c:pt idx="74" formatCode="0.0">
                  <c:v>6.6</c:v>
                </c:pt>
                <c:pt idx="75" formatCode="0.0">
                  <c:v>6.4</c:v>
                </c:pt>
                <c:pt idx="76" formatCode="0.0">
                  <c:v>6</c:v>
                </c:pt>
                <c:pt idx="77" formatCode="0.0">
                  <c:v>6.9</c:v>
                </c:pt>
                <c:pt idx="78" formatCode="0.0">
                  <c:v>5</c:v>
                </c:pt>
                <c:pt idx="79" formatCode="0.0">
                  <c:v>6.2</c:v>
                </c:pt>
                <c:pt idx="80" formatCode="0.0">
                  <c:v>3.4</c:v>
                </c:pt>
                <c:pt idx="81" formatCode="0.0">
                  <c:v>6.3</c:v>
                </c:pt>
                <c:pt idx="82" formatCode="0.0">
                  <c:v>4.8</c:v>
                </c:pt>
                <c:pt idx="83" formatCode="0.0">
                  <c:v>5.2</c:v>
                </c:pt>
                <c:pt idx="84" formatCode="0.0">
                  <c:v>5.6</c:v>
                </c:pt>
                <c:pt idx="85">
                  <c:v>6.5</c:v>
                </c:pt>
                <c:pt idx="86" formatCode="0.0">
                  <c:v>5.8</c:v>
                </c:pt>
                <c:pt idx="87">
                  <c:v>5.5</c:v>
                </c:pt>
                <c:pt idx="88">
                  <c:v>6.6</c:v>
                </c:pt>
                <c:pt idx="89" formatCode="0.0">
                  <c:v>5.7</c:v>
                </c:pt>
                <c:pt idx="90" formatCode="0.0">
                  <c:v>5.3</c:v>
                </c:pt>
                <c:pt idx="91" formatCode="0.0">
                  <c:v>6.9</c:v>
                </c:pt>
                <c:pt idx="92" formatCode="0.0">
                  <c:v>5.8</c:v>
                </c:pt>
                <c:pt idx="93" formatCode="0.0">
                  <c:v>6</c:v>
                </c:pt>
                <c:pt idx="94" formatCode="0.0">
                  <c:v>6.1</c:v>
                </c:pt>
                <c:pt idx="95" formatCode="0.0">
                  <c:v>6</c:v>
                </c:pt>
                <c:pt idx="96" formatCode="0.0">
                  <c:v>5.8</c:v>
                </c:pt>
                <c:pt idx="97" formatCode="0.0">
                  <c:v>5.4</c:v>
                </c:pt>
                <c:pt idx="98" formatCode="0.0">
                  <c:v>5.0999999999999996</c:v>
                </c:pt>
                <c:pt idx="99">
                  <c:v>7.1</c:v>
                </c:pt>
                <c:pt idx="100">
                  <c:v>6.6</c:v>
                </c:pt>
                <c:pt idx="101">
                  <c:v>6.8</c:v>
                </c:pt>
                <c:pt idx="102" formatCode="0.0">
                  <c:v>6.1</c:v>
                </c:pt>
                <c:pt idx="103" formatCode="0.0">
                  <c:v>7.7</c:v>
                </c:pt>
                <c:pt idx="104">
                  <c:v>5.5</c:v>
                </c:pt>
                <c:pt idx="105">
                  <c:v>6.1000000000000005</c:v>
                </c:pt>
                <c:pt idx="106" formatCode="0.0">
                  <c:v>4.7</c:v>
                </c:pt>
                <c:pt idx="107" formatCode="0.0">
                  <c:v>7</c:v>
                </c:pt>
                <c:pt idx="108" formatCode="0.0">
                  <c:v>6.2</c:v>
                </c:pt>
                <c:pt idx="109" formatCode="0.0">
                  <c:v>5.5</c:v>
                </c:pt>
                <c:pt idx="110" formatCode="0.0">
                  <c:v>6.4</c:v>
                </c:pt>
                <c:pt idx="111" formatCode="0.0">
                  <c:v>5.3</c:v>
                </c:pt>
                <c:pt idx="112" formatCode="0.0">
                  <c:v>6.2</c:v>
                </c:pt>
                <c:pt idx="113" formatCode="0.0">
                  <c:v>7.5</c:v>
                </c:pt>
                <c:pt idx="114" formatCode="0.0">
                  <c:v>6.8</c:v>
                </c:pt>
                <c:pt idx="115" formatCode="0.0">
                  <c:v>6.9</c:v>
                </c:pt>
                <c:pt idx="116">
                  <c:v>6.9</c:v>
                </c:pt>
                <c:pt idx="117">
                  <c:v>6.4</c:v>
                </c:pt>
                <c:pt idx="118" formatCode="0.0">
                  <c:v>7.6</c:v>
                </c:pt>
                <c:pt idx="119">
                  <c:v>7.3</c:v>
                </c:pt>
                <c:pt idx="120" formatCode="0.0">
                  <c:v>6.7</c:v>
                </c:pt>
                <c:pt idx="121" formatCode="0.0">
                  <c:v>5.8</c:v>
                </c:pt>
                <c:pt idx="122" formatCode="0.0">
                  <c:v>6.9</c:v>
                </c:pt>
                <c:pt idx="123" formatCode="0.0">
                  <c:v>6.5</c:v>
                </c:pt>
                <c:pt idx="124">
                  <c:v>6.8999999999999995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BC-4975-B4F9-B8699D3EC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75808"/>
        <c:axId val="203177344"/>
      </c:scatterChart>
      <c:valAx>
        <c:axId val="203175808"/>
        <c:scaling>
          <c:orientation val="minMax"/>
          <c:min val="7.5"/>
        </c:scaling>
        <c:delete val="0"/>
        <c:axPos val="b"/>
        <c:numFmt formatCode="0.0" sourceLinked="0"/>
        <c:majorTickMark val="out"/>
        <c:minorTickMark val="none"/>
        <c:tickLblPos val="nextTo"/>
        <c:crossAx val="203177344"/>
        <c:crosses val="autoZero"/>
        <c:crossBetween val="midCat"/>
      </c:valAx>
      <c:valAx>
        <c:axId val="203177344"/>
        <c:scaling>
          <c:orientation val="minMax"/>
          <c:max val="10"/>
        </c:scaling>
        <c:delete val="0"/>
        <c:axPos val="l"/>
        <c:numFmt formatCode="0.0" sourceLinked="0"/>
        <c:majorTickMark val="out"/>
        <c:minorTickMark val="none"/>
        <c:tickLblPos val="nextTo"/>
        <c:crossAx val="203175808"/>
        <c:crosses val="autoZero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Sheet8!$B$5</c:f>
              <c:strCache>
                <c:ptCount val="1"/>
                <c:pt idx="0">
                  <c:v>Without Pressmud (-PM)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Sheet8!$C$8:$H$8</c:f>
                <c:numCache>
                  <c:formatCode>General</c:formatCode>
                  <c:ptCount val="6"/>
                  <c:pt idx="0">
                    <c:v>1.2</c:v>
                  </c:pt>
                  <c:pt idx="1">
                    <c:v>1.17</c:v>
                  </c:pt>
                  <c:pt idx="2">
                    <c:v>1.1000000000000001</c:v>
                  </c:pt>
                  <c:pt idx="3">
                    <c:v>1.26</c:v>
                  </c:pt>
                  <c:pt idx="4">
                    <c:v>1.82</c:v>
                  </c:pt>
                  <c:pt idx="5">
                    <c:v>0.93</c:v>
                  </c:pt>
                </c:numCache>
              </c:numRef>
            </c:plus>
            <c:minus>
              <c:numRef>
                <c:f>Sheet8!$C$8:$H$8</c:f>
                <c:numCache>
                  <c:formatCode>General</c:formatCode>
                  <c:ptCount val="6"/>
                  <c:pt idx="0">
                    <c:v>1.2</c:v>
                  </c:pt>
                  <c:pt idx="1">
                    <c:v>1.17</c:v>
                  </c:pt>
                  <c:pt idx="2">
                    <c:v>1.1000000000000001</c:v>
                  </c:pt>
                  <c:pt idx="3">
                    <c:v>1.26</c:v>
                  </c:pt>
                  <c:pt idx="4">
                    <c:v>1.82</c:v>
                  </c:pt>
                  <c:pt idx="5">
                    <c:v>0.93</c:v>
                  </c:pt>
                </c:numCache>
              </c:numRef>
            </c:minus>
          </c:errBars>
          <c:cat>
            <c:multiLvlStrRef>
              <c:f>Sheet8!$C$3:$H$4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Sheet8!$C$5:$H$5</c:f>
              <c:numCache>
                <c:formatCode>0.00</c:formatCode>
                <c:ptCount val="6"/>
                <c:pt idx="0">
                  <c:v>83.23</c:v>
                </c:pt>
                <c:pt idx="1">
                  <c:v>81.760000000000005</c:v>
                </c:pt>
                <c:pt idx="2" formatCode="General">
                  <c:v>80.05</c:v>
                </c:pt>
                <c:pt idx="3">
                  <c:v>74.81</c:v>
                </c:pt>
                <c:pt idx="4">
                  <c:v>73.11</c:v>
                </c:pt>
                <c:pt idx="5" formatCode="General">
                  <c:v>70.58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6-4EE8-8066-DF352F28ED2F}"/>
            </c:ext>
          </c:extLst>
        </c:ser>
        <c:ser>
          <c:idx val="1"/>
          <c:order val="1"/>
          <c:tx>
            <c:strRef>
              <c:f>Sheet8!$B$6</c:f>
              <c:strCache>
                <c:ptCount val="1"/>
                <c:pt idx="0">
                  <c:v>With Pressmud (+PM)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Sheet8!$C$9:$H$9</c:f>
                <c:numCache>
                  <c:formatCode>General</c:formatCode>
                  <c:ptCount val="6"/>
                  <c:pt idx="0">
                    <c:v>0.96</c:v>
                  </c:pt>
                  <c:pt idx="1">
                    <c:v>1.1399999999999999</c:v>
                  </c:pt>
                  <c:pt idx="2">
                    <c:v>0.88</c:v>
                  </c:pt>
                  <c:pt idx="3">
                    <c:v>0.95</c:v>
                  </c:pt>
                  <c:pt idx="4">
                    <c:v>1.25</c:v>
                  </c:pt>
                  <c:pt idx="5">
                    <c:v>0.65</c:v>
                  </c:pt>
                </c:numCache>
              </c:numRef>
            </c:plus>
            <c:minus>
              <c:numRef>
                <c:f>Sheet8!$C$9:$H$9</c:f>
                <c:numCache>
                  <c:formatCode>General</c:formatCode>
                  <c:ptCount val="6"/>
                  <c:pt idx="0">
                    <c:v>0.96</c:v>
                  </c:pt>
                  <c:pt idx="1">
                    <c:v>1.1399999999999999</c:v>
                  </c:pt>
                  <c:pt idx="2">
                    <c:v>0.88</c:v>
                  </c:pt>
                  <c:pt idx="3">
                    <c:v>0.95</c:v>
                  </c:pt>
                  <c:pt idx="4">
                    <c:v>1.25</c:v>
                  </c:pt>
                  <c:pt idx="5">
                    <c:v>0.65</c:v>
                  </c:pt>
                </c:numCache>
              </c:numRef>
            </c:minus>
          </c:errBars>
          <c:cat>
            <c:multiLvlStrRef>
              <c:f>Sheet8!$C$3:$H$4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Sheet8!$C$6:$H$6</c:f>
              <c:numCache>
                <c:formatCode>0.00</c:formatCode>
                <c:ptCount val="6"/>
                <c:pt idx="0">
                  <c:v>86.67</c:v>
                </c:pt>
                <c:pt idx="1">
                  <c:v>85</c:v>
                </c:pt>
                <c:pt idx="2" formatCode="General">
                  <c:v>83.54</c:v>
                </c:pt>
                <c:pt idx="3">
                  <c:v>79.849999999999994</c:v>
                </c:pt>
                <c:pt idx="4">
                  <c:v>77.760000000000005</c:v>
                </c:pt>
                <c:pt idx="5" formatCode="General">
                  <c:v>75.819999999999993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6-4EE8-8066-DF352F28ED2F}"/>
            </c:ext>
          </c:extLst>
        </c:ser>
        <c:ser>
          <c:idx val="2"/>
          <c:order val="2"/>
          <c:tx>
            <c:strRef>
              <c:f>Sheet8!$B$7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Sheet8!$C$10:$H$10</c:f>
                <c:numCache>
                  <c:formatCode>General</c:formatCode>
                  <c:ptCount val="6"/>
                  <c:pt idx="0">
                    <c:v>1.05</c:v>
                  </c:pt>
                  <c:pt idx="1">
                    <c:v>1.1299999999999999</c:v>
                  </c:pt>
                  <c:pt idx="2">
                    <c:v>0.97</c:v>
                  </c:pt>
                  <c:pt idx="3">
                    <c:v>1.07</c:v>
                  </c:pt>
                  <c:pt idx="4">
                    <c:v>1.41</c:v>
                  </c:pt>
                  <c:pt idx="5">
                    <c:v>0.76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multiLvlStrRef>
              <c:f>Sheet8!$C$3:$H$4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Sheet8!$C$7:$H$7</c:f>
              <c:numCache>
                <c:formatCode>0.00</c:formatCode>
                <c:ptCount val="6"/>
                <c:pt idx="0">
                  <c:v>84.95</c:v>
                </c:pt>
                <c:pt idx="1">
                  <c:v>83.38</c:v>
                </c:pt>
                <c:pt idx="2">
                  <c:v>81.795000000000002</c:v>
                </c:pt>
                <c:pt idx="3">
                  <c:v>77.33</c:v>
                </c:pt>
                <c:pt idx="4">
                  <c:v>75.435000000000002</c:v>
                </c:pt>
                <c:pt idx="5">
                  <c:v>73.199999999999989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56-4EE8-8066-DF352F28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3334784"/>
        <c:axId val="203336320"/>
      </c:barChart>
      <c:catAx>
        <c:axId val="20333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336320"/>
        <c:crosses val="autoZero"/>
        <c:auto val="1"/>
        <c:lblAlgn val="ctr"/>
        <c:lblOffset val="100"/>
        <c:noMultiLvlLbl val="0"/>
      </c:catAx>
      <c:valAx>
        <c:axId val="203336320"/>
        <c:scaling>
          <c:orientation val="minMax"/>
          <c:max val="90"/>
          <c:min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RWC (%)</a:t>
                </a:r>
              </a:p>
            </c:rich>
          </c:tx>
          <c:layout>
            <c:manualLayout>
              <c:xMode val="edge"/>
              <c:yMode val="edge"/>
              <c:x val="4.3350002936380037E-4"/>
              <c:y val="0.353547283862244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33347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0968098125638359"/>
          <c:y val="3.0752257662707417E-3"/>
          <c:w val="0.89031898007581978"/>
          <c:h val="8.7134406706624354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Sheet8!$B$13</c:f>
              <c:strCache>
                <c:ptCount val="1"/>
                <c:pt idx="0">
                  <c:v>Without Pressmud (-PM)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Sheet8!$C$16:$H$16</c:f>
                <c:numCache>
                  <c:formatCode>General</c:formatCode>
                  <c:ptCount val="6"/>
                  <c:pt idx="0">
                    <c:v>0.99</c:v>
                  </c:pt>
                  <c:pt idx="1">
                    <c:v>1.51</c:v>
                  </c:pt>
                  <c:pt idx="2">
                    <c:v>1.43</c:v>
                  </c:pt>
                  <c:pt idx="3">
                    <c:v>0.99</c:v>
                  </c:pt>
                  <c:pt idx="4">
                    <c:v>1.38</c:v>
                  </c:pt>
                  <c:pt idx="5">
                    <c:v>1.18</c:v>
                  </c:pt>
                </c:numCache>
              </c:numRef>
            </c:plus>
            <c:minus>
              <c:numRef>
                <c:f>Sheet8!$C$16:$H$16</c:f>
                <c:numCache>
                  <c:formatCode>General</c:formatCode>
                  <c:ptCount val="6"/>
                  <c:pt idx="0">
                    <c:v>0.99</c:v>
                  </c:pt>
                  <c:pt idx="1">
                    <c:v>1.51</c:v>
                  </c:pt>
                  <c:pt idx="2">
                    <c:v>1.43</c:v>
                  </c:pt>
                  <c:pt idx="3">
                    <c:v>0.99</c:v>
                  </c:pt>
                  <c:pt idx="4">
                    <c:v>1.38</c:v>
                  </c:pt>
                  <c:pt idx="5">
                    <c:v>1.18</c:v>
                  </c:pt>
                </c:numCache>
              </c:numRef>
            </c:minus>
          </c:errBars>
          <c:cat>
            <c:multiLvlStrRef>
              <c:f>Sheet8!$C$11:$H$12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Sheet8!$C$13:$H$13</c:f>
              <c:numCache>
                <c:formatCode>0.00</c:formatCode>
                <c:ptCount val="6"/>
                <c:pt idx="0">
                  <c:v>33.700000000000003</c:v>
                </c:pt>
                <c:pt idx="1">
                  <c:v>37.520000000000003</c:v>
                </c:pt>
                <c:pt idx="2">
                  <c:v>41.04</c:v>
                </c:pt>
                <c:pt idx="3">
                  <c:v>28.7</c:v>
                </c:pt>
                <c:pt idx="4">
                  <c:v>32.049999999999997</c:v>
                </c:pt>
                <c:pt idx="5">
                  <c:v>34.68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1-4C41-9D06-9514ED2AD6F4}"/>
            </c:ext>
          </c:extLst>
        </c:ser>
        <c:ser>
          <c:idx val="1"/>
          <c:order val="1"/>
          <c:tx>
            <c:strRef>
              <c:f>Sheet8!$B$14</c:f>
              <c:strCache>
                <c:ptCount val="1"/>
                <c:pt idx="0">
                  <c:v>With Pressmud (+PM)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Sheet8!$C$17:$H$17</c:f>
                <c:numCache>
                  <c:formatCode>General</c:formatCode>
                  <c:ptCount val="6"/>
                  <c:pt idx="0">
                    <c:v>0.96</c:v>
                  </c:pt>
                  <c:pt idx="1">
                    <c:v>0.99</c:v>
                  </c:pt>
                  <c:pt idx="2">
                    <c:v>1.24</c:v>
                  </c:pt>
                  <c:pt idx="3">
                    <c:v>0.96</c:v>
                  </c:pt>
                  <c:pt idx="4">
                    <c:v>0.96</c:v>
                  </c:pt>
                  <c:pt idx="5">
                    <c:v>1.24</c:v>
                  </c:pt>
                </c:numCache>
              </c:numRef>
            </c:plus>
            <c:minus>
              <c:numRef>
                <c:f>Sheet8!$C$17:$H$17</c:f>
                <c:numCache>
                  <c:formatCode>General</c:formatCode>
                  <c:ptCount val="6"/>
                  <c:pt idx="0">
                    <c:v>0.96</c:v>
                  </c:pt>
                  <c:pt idx="1">
                    <c:v>0.99</c:v>
                  </c:pt>
                  <c:pt idx="2">
                    <c:v>1.24</c:v>
                  </c:pt>
                  <c:pt idx="3">
                    <c:v>0.96</c:v>
                  </c:pt>
                  <c:pt idx="4">
                    <c:v>0.96</c:v>
                  </c:pt>
                  <c:pt idx="5">
                    <c:v>1.24</c:v>
                  </c:pt>
                </c:numCache>
              </c:numRef>
            </c:minus>
          </c:errBars>
          <c:cat>
            <c:multiLvlStrRef>
              <c:f>Sheet8!$C$11:$H$12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Sheet8!$C$14:$H$14</c:f>
              <c:numCache>
                <c:formatCode>0.00</c:formatCode>
                <c:ptCount val="6"/>
                <c:pt idx="0">
                  <c:v>30.82</c:v>
                </c:pt>
                <c:pt idx="1">
                  <c:v>32.96</c:v>
                </c:pt>
                <c:pt idx="2">
                  <c:v>34.61</c:v>
                </c:pt>
                <c:pt idx="3">
                  <c:v>25.62</c:v>
                </c:pt>
                <c:pt idx="4">
                  <c:v>27.69</c:v>
                </c:pt>
                <c:pt idx="5">
                  <c:v>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1-4C41-9D06-9514ED2AD6F4}"/>
            </c:ext>
          </c:extLst>
        </c:ser>
        <c:ser>
          <c:idx val="2"/>
          <c:order val="2"/>
          <c:tx>
            <c:strRef>
              <c:f>Sheet8!$B$15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Sheet8!$C$18:$H$18</c:f>
                <c:numCache>
                  <c:formatCode>General</c:formatCode>
                  <c:ptCount val="6"/>
                  <c:pt idx="0">
                    <c:v>0.96</c:v>
                  </c:pt>
                  <c:pt idx="1">
                    <c:v>1.21</c:v>
                  </c:pt>
                  <c:pt idx="2">
                    <c:v>1.24</c:v>
                  </c:pt>
                  <c:pt idx="3">
                    <c:v>0.96</c:v>
                  </c:pt>
                  <c:pt idx="4">
                    <c:v>1.1299999999999999</c:v>
                  </c:pt>
                  <c:pt idx="5">
                    <c:v>1.1000000000000001</c:v>
                  </c:pt>
                </c:numCache>
              </c:numRef>
            </c:plus>
            <c:minus>
              <c:numRef>
                <c:f>Sheet8!$C$18:$H$18</c:f>
                <c:numCache>
                  <c:formatCode>General</c:formatCode>
                  <c:ptCount val="6"/>
                  <c:pt idx="0">
                    <c:v>0.96</c:v>
                  </c:pt>
                  <c:pt idx="1">
                    <c:v>1.21</c:v>
                  </c:pt>
                  <c:pt idx="2">
                    <c:v>1.24</c:v>
                  </c:pt>
                  <c:pt idx="3">
                    <c:v>0.96</c:v>
                  </c:pt>
                  <c:pt idx="4">
                    <c:v>1.1299999999999999</c:v>
                  </c:pt>
                  <c:pt idx="5">
                    <c:v>1.1000000000000001</c:v>
                  </c:pt>
                </c:numCache>
              </c:numRef>
            </c:minus>
          </c:errBars>
          <c:cat>
            <c:multiLvlStrRef>
              <c:f>Sheet8!$C$11:$H$12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Sheet8!$C$15:$H$15</c:f>
              <c:numCache>
                <c:formatCode>0.00</c:formatCode>
                <c:ptCount val="6"/>
                <c:pt idx="0">
                  <c:v>32.260000000000005</c:v>
                </c:pt>
                <c:pt idx="1">
                  <c:v>35.24</c:v>
                </c:pt>
                <c:pt idx="2">
                  <c:v>37.825000000000003</c:v>
                </c:pt>
                <c:pt idx="3">
                  <c:v>27.16</c:v>
                </c:pt>
                <c:pt idx="4">
                  <c:v>29.869999999999997</c:v>
                </c:pt>
                <c:pt idx="5">
                  <c:v>31.945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1-4C41-9D06-9514ED2A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148544"/>
        <c:axId val="205150080"/>
      </c:barChart>
      <c:catAx>
        <c:axId val="20514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150080"/>
        <c:crosses val="autoZero"/>
        <c:auto val="1"/>
        <c:lblAlgn val="ctr"/>
        <c:lblOffset val="100"/>
        <c:noMultiLvlLbl val="0"/>
      </c:catAx>
      <c:valAx>
        <c:axId val="205150080"/>
        <c:scaling>
          <c:orientation val="minMax"/>
          <c:max val="5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MII (%)</a:t>
                </a:r>
              </a:p>
            </c:rich>
          </c:tx>
          <c:layout>
            <c:manualLayout>
              <c:xMode val="edge"/>
              <c:yMode val="edge"/>
              <c:x val="4.3350002936380037E-4"/>
              <c:y val="0.353547283862244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51485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0696038106805794"/>
          <c:y val="3.075225766270743E-3"/>
          <c:w val="0.89303963470289727"/>
          <c:h val="7.5393113174286056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Sheet8!$B$23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Sheet8!$C$26:$H$26</c:f>
                <c:numCache>
                  <c:formatCode>General</c:formatCode>
                  <c:ptCount val="6"/>
                  <c:pt idx="0">
                    <c:v>0.92</c:v>
                  </c:pt>
                  <c:pt idx="1">
                    <c:v>1.9</c:v>
                  </c:pt>
                  <c:pt idx="2">
                    <c:v>0.62</c:v>
                  </c:pt>
                  <c:pt idx="3">
                    <c:v>0.95</c:v>
                  </c:pt>
                  <c:pt idx="4">
                    <c:v>1.27</c:v>
                  </c:pt>
                  <c:pt idx="5">
                    <c:v>0.62</c:v>
                  </c:pt>
                </c:numCache>
              </c:numRef>
            </c:plus>
            <c:minus>
              <c:numRef>
                <c:f>Sheet8!$C$26:$H$26</c:f>
                <c:numCache>
                  <c:formatCode>General</c:formatCode>
                  <c:ptCount val="6"/>
                  <c:pt idx="0">
                    <c:v>0.92</c:v>
                  </c:pt>
                  <c:pt idx="1">
                    <c:v>1.9</c:v>
                  </c:pt>
                  <c:pt idx="2">
                    <c:v>0.62</c:v>
                  </c:pt>
                  <c:pt idx="3">
                    <c:v>0.95</c:v>
                  </c:pt>
                  <c:pt idx="4">
                    <c:v>1.27</c:v>
                  </c:pt>
                  <c:pt idx="5">
                    <c:v>0.62</c:v>
                  </c:pt>
                </c:numCache>
              </c:numRef>
            </c:minus>
          </c:errBars>
          <c:cat>
            <c:multiLvlStrRef>
              <c:f>Sheet8!$C$21:$H$22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Sheet8!$C$23:$H$23</c:f>
              <c:numCache>
                <c:formatCode>0.00</c:formatCode>
                <c:ptCount val="6"/>
                <c:pt idx="0">
                  <c:v>21.91</c:v>
                </c:pt>
                <c:pt idx="1">
                  <c:v>19.98</c:v>
                </c:pt>
                <c:pt idx="2">
                  <c:v>16.93</c:v>
                </c:pt>
                <c:pt idx="3">
                  <c:v>18.29</c:v>
                </c:pt>
                <c:pt idx="4">
                  <c:v>16.41</c:v>
                </c:pt>
                <c:pt idx="5">
                  <c:v>14.31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F-4E8C-9474-D99DA1644513}"/>
            </c:ext>
          </c:extLst>
        </c:ser>
        <c:ser>
          <c:idx val="1"/>
          <c:order val="1"/>
          <c:tx>
            <c:strRef>
              <c:f>Sheet8!$B$24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Sheet8!$C$27:$H$27</c:f>
                <c:numCache>
                  <c:formatCode>General</c:formatCode>
                  <c:ptCount val="6"/>
                  <c:pt idx="0">
                    <c:v>1.08</c:v>
                  </c:pt>
                  <c:pt idx="1">
                    <c:v>1.17</c:v>
                  </c:pt>
                  <c:pt idx="2">
                    <c:v>0.64</c:v>
                  </c:pt>
                  <c:pt idx="3">
                    <c:v>0.93</c:v>
                  </c:pt>
                  <c:pt idx="4">
                    <c:v>1.0900000000000001</c:v>
                  </c:pt>
                  <c:pt idx="5">
                    <c:v>0.39</c:v>
                  </c:pt>
                </c:numCache>
              </c:numRef>
            </c:plus>
            <c:minus>
              <c:numRef>
                <c:f>Sheet8!$C$27:$H$27</c:f>
                <c:numCache>
                  <c:formatCode>General</c:formatCode>
                  <c:ptCount val="6"/>
                  <c:pt idx="0">
                    <c:v>1.08</c:v>
                  </c:pt>
                  <c:pt idx="1">
                    <c:v>1.17</c:v>
                  </c:pt>
                  <c:pt idx="2">
                    <c:v>0.64</c:v>
                  </c:pt>
                  <c:pt idx="3">
                    <c:v>0.93</c:v>
                  </c:pt>
                  <c:pt idx="4">
                    <c:v>1.0900000000000001</c:v>
                  </c:pt>
                  <c:pt idx="5">
                    <c:v>0.39</c:v>
                  </c:pt>
                </c:numCache>
              </c:numRef>
            </c:minus>
          </c:errBars>
          <c:cat>
            <c:multiLvlStrRef>
              <c:f>Sheet8!$C$21:$H$22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Sheet8!$C$24:$H$24</c:f>
              <c:numCache>
                <c:formatCode>0.00</c:formatCode>
                <c:ptCount val="6"/>
                <c:pt idx="0">
                  <c:v>25.17</c:v>
                </c:pt>
                <c:pt idx="1">
                  <c:v>24.05</c:v>
                </c:pt>
                <c:pt idx="2">
                  <c:v>21.7</c:v>
                </c:pt>
                <c:pt idx="3">
                  <c:v>21.21</c:v>
                </c:pt>
                <c:pt idx="4">
                  <c:v>20.51</c:v>
                </c:pt>
                <c:pt idx="5">
                  <c:v>19.559999999999999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F-4E8C-9474-D99DA1644513}"/>
            </c:ext>
          </c:extLst>
        </c:ser>
        <c:ser>
          <c:idx val="2"/>
          <c:order val="2"/>
          <c:tx>
            <c:strRef>
              <c:f>Sheet8!$B$25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Sheet8!$C$28:$H$28</c:f>
                <c:numCache>
                  <c:formatCode>General</c:formatCode>
                  <c:ptCount val="6"/>
                  <c:pt idx="0">
                    <c:v>0.93</c:v>
                  </c:pt>
                  <c:pt idx="1">
                    <c:v>1.4</c:v>
                  </c:pt>
                  <c:pt idx="2">
                    <c:v>0.61</c:v>
                  </c:pt>
                  <c:pt idx="3">
                    <c:v>0.8</c:v>
                  </c:pt>
                  <c:pt idx="4">
                    <c:v>0.69</c:v>
                  </c:pt>
                  <c:pt idx="5">
                    <c:v>0.41</c:v>
                  </c:pt>
                </c:numCache>
              </c:numRef>
            </c:plus>
            <c:minus>
              <c:numRef>
                <c:f>Sheet8!$C$28:$H$28</c:f>
                <c:numCache>
                  <c:formatCode>General</c:formatCode>
                  <c:ptCount val="6"/>
                  <c:pt idx="0">
                    <c:v>0.93</c:v>
                  </c:pt>
                  <c:pt idx="1">
                    <c:v>1.4</c:v>
                  </c:pt>
                  <c:pt idx="2">
                    <c:v>0.61</c:v>
                  </c:pt>
                  <c:pt idx="3">
                    <c:v>0.8</c:v>
                  </c:pt>
                  <c:pt idx="4">
                    <c:v>0.69</c:v>
                  </c:pt>
                  <c:pt idx="5">
                    <c:v>0.41</c:v>
                  </c:pt>
                </c:numCache>
              </c:numRef>
            </c:minus>
          </c:errBars>
          <c:cat>
            <c:multiLvlStrRef>
              <c:f>Sheet8!$C$21:$H$22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Sheet8!$C$25:$H$25</c:f>
              <c:numCache>
                <c:formatCode>0.00</c:formatCode>
                <c:ptCount val="6"/>
                <c:pt idx="0">
                  <c:v>23.54</c:v>
                </c:pt>
                <c:pt idx="1">
                  <c:v>22.015000000000001</c:v>
                </c:pt>
                <c:pt idx="2">
                  <c:v>19.314999999999998</c:v>
                </c:pt>
                <c:pt idx="3">
                  <c:v>19.75</c:v>
                </c:pt>
                <c:pt idx="4">
                  <c:v>18.46</c:v>
                </c:pt>
                <c:pt idx="5">
                  <c:v>16.934999999999999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F-4E8C-9474-D99DA1644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168000"/>
        <c:axId val="205186176"/>
      </c:barChart>
      <c:catAx>
        <c:axId val="20516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186176"/>
        <c:crosses val="autoZero"/>
        <c:auto val="1"/>
        <c:lblAlgn val="ctr"/>
        <c:lblOffset val="100"/>
        <c:noMultiLvlLbl val="0"/>
      </c:catAx>
      <c:valAx>
        <c:axId val="205186176"/>
        <c:scaling>
          <c:orientation val="minMax"/>
          <c:max val="30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Pn (</a:t>
                </a:r>
                <a:r>
                  <a:rPr lang="en-US" sz="1200" b="0" i="0" u="none" strike="noStrike" baseline="0">
                    <a:effectLst/>
                  </a:rPr>
                  <a:t>µmol CO</a:t>
                </a:r>
                <a:r>
                  <a:rPr lang="en-US" sz="1200" b="0" i="0" u="none" strike="noStrike" baseline="-25000">
                    <a:effectLst/>
                  </a:rPr>
                  <a:t>2 </a:t>
                </a:r>
                <a:r>
                  <a:rPr lang="en-US" sz="1200" b="0" i="0" u="none" strike="noStrike" baseline="0">
                    <a:effectLst/>
                  </a:rPr>
                  <a:t>m</a:t>
                </a:r>
                <a:r>
                  <a:rPr lang="en-US" sz="1200" b="0" i="0" u="none" strike="noStrike" baseline="30000">
                    <a:effectLst/>
                  </a:rPr>
                  <a:t>-2 </a:t>
                </a:r>
                <a:r>
                  <a:rPr lang="en-US" sz="1200" b="0" i="0" u="none" strike="noStrike" baseline="0">
                    <a:effectLst/>
                  </a:rPr>
                  <a:t>s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3350754446945045E-4"/>
              <c:y val="0.172756439343387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51680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9398676796708532"/>
          <c:h val="0.117298546636894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Sheet8!$B$31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Sheet8!$C$34:$H$34</c:f>
                <c:numCache>
                  <c:formatCode>General</c:formatCode>
                  <c:ptCount val="6"/>
                  <c:pt idx="0">
                    <c:v>0.14000000000000001</c:v>
                  </c:pt>
                  <c:pt idx="1">
                    <c:v>7.0000000000000007E-2</c:v>
                  </c:pt>
                  <c:pt idx="2">
                    <c:v>0.1</c:v>
                  </c:pt>
                  <c:pt idx="3">
                    <c:v>0.12</c:v>
                  </c:pt>
                  <c:pt idx="4">
                    <c:v>0.12</c:v>
                  </c:pt>
                  <c:pt idx="5">
                    <c:v>0.08</c:v>
                  </c:pt>
                </c:numCache>
              </c:numRef>
            </c:plus>
            <c:minus>
              <c:numRef>
                <c:f>Sheet8!$C$34:$H$34</c:f>
                <c:numCache>
                  <c:formatCode>General</c:formatCode>
                  <c:ptCount val="6"/>
                  <c:pt idx="0">
                    <c:v>0.14000000000000001</c:v>
                  </c:pt>
                  <c:pt idx="1">
                    <c:v>7.0000000000000007E-2</c:v>
                  </c:pt>
                  <c:pt idx="2">
                    <c:v>0.1</c:v>
                  </c:pt>
                  <c:pt idx="3">
                    <c:v>0.12</c:v>
                  </c:pt>
                  <c:pt idx="4">
                    <c:v>0.12</c:v>
                  </c:pt>
                  <c:pt idx="5">
                    <c:v>0.08</c:v>
                  </c:pt>
                </c:numCache>
              </c:numRef>
            </c:minus>
          </c:errBars>
          <c:cat>
            <c:multiLvlStrRef>
              <c:f>Sheet8!$C$29:$H$30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Sheet8!$C$31:$H$31</c:f>
              <c:numCache>
                <c:formatCode>0.00</c:formatCode>
                <c:ptCount val="6"/>
                <c:pt idx="0">
                  <c:v>2.0699999999999998</c:v>
                </c:pt>
                <c:pt idx="1">
                  <c:v>1.74</c:v>
                </c:pt>
                <c:pt idx="2">
                  <c:v>1.54</c:v>
                </c:pt>
                <c:pt idx="3">
                  <c:v>1.25</c:v>
                </c:pt>
                <c:pt idx="4">
                  <c:v>1.1100000000000001</c:v>
                </c:pt>
                <c:pt idx="5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B-47C3-AAB9-E59ACB73369F}"/>
            </c:ext>
          </c:extLst>
        </c:ser>
        <c:ser>
          <c:idx val="1"/>
          <c:order val="1"/>
          <c:tx>
            <c:strRef>
              <c:f>Sheet8!$B$32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Sheet8!$C$35:$H$35</c:f>
                <c:numCache>
                  <c:formatCode>General</c:formatCode>
                  <c:ptCount val="6"/>
                  <c:pt idx="0">
                    <c:v>0.12</c:v>
                  </c:pt>
                  <c:pt idx="1">
                    <c:v>0.16</c:v>
                  </c:pt>
                  <c:pt idx="2">
                    <c:v>0.13</c:v>
                  </c:pt>
                  <c:pt idx="3">
                    <c:v>0.12</c:v>
                  </c:pt>
                  <c:pt idx="4">
                    <c:v>0.13</c:v>
                  </c:pt>
                  <c:pt idx="5">
                    <c:v>0.1</c:v>
                  </c:pt>
                </c:numCache>
              </c:numRef>
            </c:plus>
            <c:minus>
              <c:numRef>
                <c:f>Sheet8!$C$35:$H$35</c:f>
                <c:numCache>
                  <c:formatCode>General</c:formatCode>
                  <c:ptCount val="6"/>
                  <c:pt idx="0">
                    <c:v>0.12</c:v>
                  </c:pt>
                  <c:pt idx="1">
                    <c:v>0.16</c:v>
                  </c:pt>
                  <c:pt idx="2">
                    <c:v>0.13</c:v>
                  </c:pt>
                  <c:pt idx="3">
                    <c:v>0.12</c:v>
                  </c:pt>
                  <c:pt idx="4">
                    <c:v>0.13</c:v>
                  </c:pt>
                  <c:pt idx="5">
                    <c:v>0.1</c:v>
                  </c:pt>
                </c:numCache>
              </c:numRef>
            </c:minus>
          </c:errBars>
          <c:cat>
            <c:multiLvlStrRef>
              <c:f>Sheet8!$C$29:$H$30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Sheet8!$C$32:$H$32</c:f>
              <c:numCache>
                <c:formatCode>0.00</c:formatCode>
                <c:ptCount val="6"/>
                <c:pt idx="0">
                  <c:v>2.4700000000000002</c:v>
                </c:pt>
                <c:pt idx="1">
                  <c:v>2.2400000000000002</c:v>
                </c:pt>
                <c:pt idx="2">
                  <c:v>2.04</c:v>
                </c:pt>
                <c:pt idx="3">
                  <c:v>1.47</c:v>
                </c:pt>
                <c:pt idx="4">
                  <c:v>1.34</c:v>
                </c:pt>
                <c:pt idx="5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B-47C3-AAB9-E59ACB73369F}"/>
            </c:ext>
          </c:extLst>
        </c:ser>
        <c:ser>
          <c:idx val="2"/>
          <c:order val="2"/>
          <c:tx>
            <c:strRef>
              <c:f>Sheet8!$B$33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Sheet8!$C$36:$H$36</c:f>
                <c:numCache>
                  <c:formatCode>General</c:formatCode>
                  <c:ptCount val="6"/>
                  <c:pt idx="0">
                    <c:v>0.11</c:v>
                  </c:pt>
                  <c:pt idx="1">
                    <c:v>0.11</c:v>
                  </c:pt>
                  <c:pt idx="2">
                    <c:v>0.1</c:v>
                  </c:pt>
                  <c:pt idx="3">
                    <c:v>0.12</c:v>
                  </c:pt>
                  <c:pt idx="4">
                    <c:v>0.13</c:v>
                  </c:pt>
                  <c:pt idx="5">
                    <c:v>0.09</c:v>
                  </c:pt>
                </c:numCache>
              </c:numRef>
            </c:plus>
            <c:minus>
              <c:numRef>
                <c:f>Sheet8!$C$36:$H$36</c:f>
                <c:numCache>
                  <c:formatCode>General</c:formatCode>
                  <c:ptCount val="6"/>
                  <c:pt idx="0">
                    <c:v>0.11</c:v>
                  </c:pt>
                  <c:pt idx="1">
                    <c:v>0.11</c:v>
                  </c:pt>
                  <c:pt idx="2">
                    <c:v>0.1</c:v>
                  </c:pt>
                  <c:pt idx="3">
                    <c:v>0.12</c:v>
                  </c:pt>
                  <c:pt idx="4">
                    <c:v>0.13</c:v>
                  </c:pt>
                  <c:pt idx="5">
                    <c:v>0.09</c:v>
                  </c:pt>
                </c:numCache>
              </c:numRef>
            </c:minus>
          </c:errBars>
          <c:cat>
            <c:multiLvlStrRef>
              <c:f>Sheet8!$C$29:$H$30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Sheet8!$C$33:$H$33</c:f>
              <c:numCache>
                <c:formatCode>0.00</c:formatCode>
                <c:ptCount val="6"/>
                <c:pt idx="0">
                  <c:v>2.27</c:v>
                </c:pt>
                <c:pt idx="1">
                  <c:v>1.9900000000000002</c:v>
                </c:pt>
                <c:pt idx="2">
                  <c:v>1.79</c:v>
                </c:pt>
                <c:pt idx="3">
                  <c:v>1.3599999999999999</c:v>
                </c:pt>
                <c:pt idx="4">
                  <c:v>1.2250000000000001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B-47C3-AAB9-E59ACB733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220480"/>
        <c:axId val="205222272"/>
      </c:barChart>
      <c:catAx>
        <c:axId val="20522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222272"/>
        <c:crosses val="autoZero"/>
        <c:auto val="1"/>
        <c:lblAlgn val="ctr"/>
        <c:lblOffset val="100"/>
        <c:noMultiLvlLbl val="0"/>
      </c:catAx>
      <c:valAx>
        <c:axId val="205222272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gS (</a:t>
                </a:r>
                <a:r>
                  <a:rPr lang="en-US" sz="1200" b="0" i="0" u="none" strike="noStrike" baseline="0">
                    <a:effectLst/>
                  </a:rPr>
                  <a:t>m mol H</a:t>
                </a:r>
                <a:r>
                  <a:rPr lang="en-US" sz="1200" b="0" i="0" u="none" strike="noStrike" baseline="-25000">
                    <a:effectLst/>
                  </a:rPr>
                  <a:t>2</a:t>
                </a:r>
                <a:r>
                  <a:rPr lang="en-US" sz="1200" b="0" i="0" u="none" strike="noStrike" baseline="0">
                    <a:effectLst/>
                  </a:rPr>
                  <a:t>O m</a:t>
                </a:r>
                <a:r>
                  <a:rPr lang="en-US" sz="1200" b="0" i="0" u="none" strike="noStrike" baseline="30000">
                    <a:effectLst/>
                  </a:rPr>
                  <a:t>-2 </a:t>
                </a:r>
                <a:r>
                  <a:rPr lang="en-US" sz="1200" b="0" i="0" u="none" strike="noStrike" baseline="0">
                    <a:effectLst/>
                  </a:rPr>
                  <a:t>s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3350754446945045E-4"/>
              <c:y val="0.1727564393433871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5220480"/>
        <c:crosses val="autoZero"/>
        <c:crossBetween val="between"/>
        <c:majorUnit val="1.5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9398676796708532"/>
          <c:h val="0.1053582481294315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Sheet8!$B$47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Sheet8!$C$50:$H$50</c:f>
                <c:numCache>
                  <c:formatCode>General</c:formatCode>
                  <c:ptCount val="6"/>
                  <c:pt idx="0">
                    <c:v>0.01</c:v>
                  </c:pt>
                  <c:pt idx="1">
                    <c:v>1.2999999999999999E-2</c:v>
                  </c:pt>
                  <c:pt idx="2">
                    <c:v>1.2999999999999999E-2</c:v>
                  </c:pt>
                  <c:pt idx="3">
                    <c:v>1.6E-2</c:v>
                  </c:pt>
                  <c:pt idx="4">
                    <c:v>1.2E-2</c:v>
                  </c:pt>
                  <c:pt idx="5">
                    <c:v>1.0999999999999999E-2</c:v>
                  </c:pt>
                </c:numCache>
              </c:numRef>
            </c:plus>
            <c:minus>
              <c:numRef>
                <c:f>Sheet8!$C$51:$H$51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1.4E-2</c:v>
                  </c:pt>
                  <c:pt idx="2">
                    <c:v>1.7000000000000001E-2</c:v>
                  </c:pt>
                  <c:pt idx="3">
                    <c:v>2.1000000000000001E-2</c:v>
                  </c:pt>
                  <c:pt idx="4">
                    <c:v>0.01</c:v>
                  </c:pt>
                  <c:pt idx="5">
                    <c:v>1.2999999999999999E-2</c:v>
                  </c:pt>
                </c:numCache>
              </c:numRef>
            </c:minus>
          </c:errBars>
          <c:cat>
            <c:multiLvlStrRef>
              <c:f>Sheet8!$C$45:$H$46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Sheet8!$C$47:$H$47</c:f>
              <c:numCache>
                <c:formatCode>0.000</c:formatCode>
                <c:ptCount val="6"/>
                <c:pt idx="0">
                  <c:v>0.61899999999999999</c:v>
                </c:pt>
                <c:pt idx="1">
                  <c:v>0.57499999999999996</c:v>
                </c:pt>
                <c:pt idx="2">
                  <c:v>0.54200000000000004</c:v>
                </c:pt>
                <c:pt idx="3">
                  <c:v>0.60599999999999998</c:v>
                </c:pt>
                <c:pt idx="4" formatCode="General">
                  <c:v>0.54500000000000004</c:v>
                </c:pt>
                <c:pt idx="5" formatCode="General">
                  <c:v>0.51500000000000001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5-4EE3-81DD-279B2C0FA266}"/>
            </c:ext>
          </c:extLst>
        </c:ser>
        <c:ser>
          <c:idx val="1"/>
          <c:order val="1"/>
          <c:tx>
            <c:strRef>
              <c:f>Sheet8!$B$48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Sheet8!$C$51:$H$51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1.4E-2</c:v>
                  </c:pt>
                  <c:pt idx="2">
                    <c:v>1.7000000000000001E-2</c:v>
                  </c:pt>
                  <c:pt idx="3">
                    <c:v>2.1000000000000001E-2</c:v>
                  </c:pt>
                  <c:pt idx="4">
                    <c:v>0.01</c:v>
                  </c:pt>
                  <c:pt idx="5">
                    <c:v>1.2999999999999999E-2</c:v>
                  </c:pt>
                </c:numCache>
              </c:numRef>
            </c:plus>
            <c:minus>
              <c:numRef>
                <c:f>Sheet8!$C$51:$H$51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1.4E-2</c:v>
                  </c:pt>
                  <c:pt idx="2">
                    <c:v>1.7000000000000001E-2</c:v>
                  </c:pt>
                  <c:pt idx="3">
                    <c:v>2.1000000000000001E-2</c:v>
                  </c:pt>
                  <c:pt idx="4">
                    <c:v>0.01</c:v>
                  </c:pt>
                  <c:pt idx="5">
                    <c:v>1.2999999999999999E-2</c:v>
                  </c:pt>
                </c:numCache>
              </c:numRef>
            </c:minus>
          </c:errBars>
          <c:cat>
            <c:multiLvlStrRef>
              <c:f>Sheet8!$C$45:$H$46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Sheet8!$C$48:$H$48</c:f>
              <c:numCache>
                <c:formatCode>0.000</c:formatCode>
                <c:ptCount val="6"/>
                <c:pt idx="0">
                  <c:v>0.64800000000000002</c:v>
                </c:pt>
                <c:pt idx="1">
                  <c:v>0.59799999999999998</c:v>
                </c:pt>
                <c:pt idx="2">
                  <c:v>0.56299999999999994</c:v>
                </c:pt>
                <c:pt idx="3">
                  <c:v>0.63400000000000001</c:v>
                </c:pt>
                <c:pt idx="4">
                  <c:v>0.56899999999999995</c:v>
                </c:pt>
                <c:pt idx="5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5-4EE3-81DD-279B2C0FA266}"/>
            </c:ext>
          </c:extLst>
        </c:ser>
        <c:ser>
          <c:idx val="2"/>
          <c:order val="2"/>
          <c:tx>
            <c:strRef>
              <c:f>Sheet8!$B$49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Sheet8!$C$52:$H$52</c:f>
                <c:numCache>
                  <c:formatCode>General</c:formatCode>
                  <c:ptCount val="6"/>
                  <c:pt idx="0">
                    <c:v>1.2999999999999999E-2</c:v>
                  </c:pt>
                  <c:pt idx="1">
                    <c:v>1.2999999999999999E-2</c:v>
                  </c:pt>
                  <c:pt idx="2">
                    <c:v>1.4999999999999999E-2</c:v>
                  </c:pt>
                  <c:pt idx="3">
                    <c:v>1.7999999999999999E-2</c:v>
                  </c:pt>
                  <c:pt idx="4">
                    <c:v>8.9999999999999993E-3</c:v>
                  </c:pt>
                  <c:pt idx="5">
                    <c:v>1.2E-2</c:v>
                  </c:pt>
                </c:numCache>
              </c:numRef>
            </c:plus>
            <c:minus>
              <c:numRef>
                <c:f>Sheet8!$C$52:$H$52</c:f>
                <c:numCache>
                  <c:formatCode>General</c:formatCode>
                  <c:ptCount val="6"/>
                  <c:pt idx="0">
                    <c:v>1.2999999999999999E-2</c:v>
                  </c:pt>
                  <c:pt idx="1">
                    <c:v>1.2999999999999999E-2</c:v>
                  </c:pt>
                  <c:pt idx="2">
                    <c:v>1.4999999999999999E-2</c:v>
                  </c:pt>
                  <c:pt idx="3">
                    <c:v>1.7999999999999999E-2</c:v>
                  </c:pt>
                  <c:pt idx="4">
                    <c:v>8.9999999999999993E-3</c:v>
                  </c:pt>
                  <c:pt idx="5">
                    <c:v>1.2E-2</c:v>
                  </c:pt>
                </c:numCache>
              </c:numRef>
            </c:minus>
          </c:errBars>
          <c:cat>
            <c:multiLvlStrRef>
              <c:f>Sheet8!$C$45:$H$46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Sheet8!$C$49:$H$49</c:f>
              <c:numCache>
                <c:formatCode>0.000</c:formatCode>
                <c:ptCount val="6"/>
                <c:pt idx="0">
                  <c:v>0.63349999999999995</c:v>
                </c:pt>
                <c:pt idx="1">
                  <c:v>0.58650000000000002</c:v>
                </c:pt>
                <c:pt idx="2">
                  <c:v>0.55249999999999999</c:v>
                </c:pt>
                <c:pt idx="3">
                  <c:v>0.62</c:v>
                </c:pt>
                <c:pt idx="4">
                  <c:v>0.55699999999999994</c:v>
                </c:pt>
                <c:pt idx="5">
                  <c:v>0.52750000000000008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5-4EE3-81DD-279B2C0FA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264768"/>
        <c:axId val="205266304"/>
      </c:barChart>
      <c:catAx>
        <c:axId val="20526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266304"/>
        <c:crosses val="autoZero"/>
        <c:auto val="1"/>
        <c:lblAlgn val="ctr"/>
        <c:lblOffset val="100"/>
        <c:noMultiLvlLbl val="0"/>
      </c:catAx>
      <c:valAx>
        <c:axId val="2052663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Fv/Fm </a:t>
                </a:r>
              </a:p>
            </c:rich>
          </c:tx>
          <c:layout>
            <c:manualLayout>
              <c:xMode val="edge"/>
              <c:yMode val="edge"/>
              <c:x val="4.3350754446945045E-4"/>
              <c:y val="0.3445078517727657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5264768"/>
        <c:crosses val="autoZero"/>
        <c:crossBetween val="between"/>
        <c:majorUnit val="0.4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8878858626648582"/>
          <c:h val="0.125258745641869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Sheet8!$B$55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Sheet8!$C$58:$H$58</c:f>
                <c:numCache>
                  <c:formatCode>General</c:formatCode>
                  <c:ptCount val="6"/>
                  <c:pt idx="0">
                    <c:v>2.1000000000000001E-2</c:v>
                  </c:pt>
                  <c:pt idx="1">
                    <c:v>1.4E-2</c:v>
                  </c:pt>
                  <c:pt idx="2">
                    <c:v>1.4999999999999999E-2</c:v>
                  </c:pt>
                  <c:pt idx="3">
                    <c:v>1.7999999999999999E-2</c:v>
                  </c:pt>
                  <c:pt idx="4">
                    <c:v>8.9999999999999993E-3</c:v>
                  </c:pt>
                  <c:pt idx="5">
                    <c:v>1.2999999999999999E-2</c:v>
                  </c:pt>
                </c:numCache>
              </c:numRef>
            </c:plus>
            <c:minus>
              <c:numRef>
                <c:f>Sheet8!$C$58:$H$58</c:f>
                <c:numCache>
                  <c:formatCode>General</c:formatCode>
                  <c:ptCount val="6"/>
                  <c:pt idx="0">
                    <c:v>2.1000000000000001E-2</c:v>
                  </c:pt>
                  <c:pt idx="1">
                    <c:v>1.4E-2</c:v>
                  </c:pt>
                  <c:pt idx="2">
                    <c:v>1.4999999999999999E-2</c:v>
                  </c:pt>
                  <c:pt idx="3">
                    <c:v>1.7999999999999999E-2</c:v>
                  </c:pt>
                  <c:pt idx="4">
                    <c:v>8.9999999999999993E-3</c:v>
                  </c:pt>
                  <c:pt idx="5">
                    <c:v>1.2999999999999999E-2</c:v>
                  </c:pt>
                </c:numCache>
              </c:numRef>
            </c:minus>
          </c:errBars>
          <c:cat>
            <c:multiLvlStrRef>
              <c:f>Sheet8!$C$53:$H$54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Sheet8!$C$55:$H$55</c:f>
              <c:numCache>
                <c:formatCode>0.000</c:formatCode>
                <c:ptCount val="6"/>
                <c:pt idx="0">
                  <c:v>0.54100000000000004</c:v>
                </c:pt>
                <c:pt idx="1">
                  <c:v>0.52800000000000002</c:v>
                </c:pt>
                <c:pt idx="2">
                  <c:v>0.51500000000000001</c:v>
                </c:pt>
                <c:pt idx="3">
                  <c:v>0.55300000000000005</c:v>
                </c:pt>
                <c:pt idx="4">
                  <c:v>0.53200000000000003</c:v>
                </c:pt>
                <c:pt idx="5">
                  <c:v>0.51600000000000001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0-47D2-A349-5BB32B91BADF}"/>
            </c:ext>
          </c:extLst>
        </c:ser>
        <c:ser>
          <c:idx val="1"/>
          <c:order val="1"/>
          <c:tx>
            <c:strRef>
              <c:f>Sheet8!$B$56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Sheet8!$C$59:$H$59</c:f>
                <c:numCache>
                  <c:formatCode>General</c:formatCode>
                  <c:ptCount val="6"/>
                  <c:pt idx="0">
                    <c:v>1.4999999999999999E-2</c:v>
                  </c:pt>
                  <c:pt idx="1">
                    <c:v>8.0000000000000002E-3</c:v>
                  </c:pt>
                  <c:pt idx="2">
                    <c:v>1.7999999999999999E-2</c:v>
                  </c:pt>
                  <c:pt idx="3">
                    <c:v>1.2E-2</c:v>
                  </c:pt>
                  <c:pt idx="4">
                    <c:v>1.9E-2</c:v>
                  </c:pt>
                  <c:pt idx="5">
                    <c:v>1.0999999999999999E-2</c:v>
                  </c:pt>
                </c:numCache>
              </c:numRef>
            </c:plus>
            <c:minus>
              <c:numRef>
                <c:f>Sheet8!$C$59:$H$59</c:f>
                <c:numCache>
                  <c:formatCode>General</c:formatCode>
                  <c:ptCount val="6"/>
                  <c:pt idx="0">
                    <c:v>1.4999999999999999E-2</c:v>
                  </c:pt>
                  <c:pt idx="1">
                    <c:v>8.0000000000000002E-3</c:v>
                  </c:pt>
                  <c:pt idx="2">
                    <c:v>1.7999999999999999E-2</c:v>
                  </c:pt>
                  <c:pt idx="3">
                    <c:v>1.2E-2</c:v>
                  </c:pt>
                  <c:pt idx="4">
                    <c:v>1.9E-2</c:v>
                  </c:pt>
                  <c:pt idx="5">
                    <c:v>1.0999999999999999E-2</c:v>
                  </c:pt>
                </c:numCache>
              </c:numRef>
            </c:minus>
          </c:errBars>
          <c:cat>
            <c:multiLvlStrRef>
              <c:f>Sheet8!$C$53:$H$54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Sheet8!$C$56:$H$56</c:f>
              <c:numCache>
                <c:formatCode>0.000</c:formatCode>
                <c:ptCount val="6"/>
                <c:pt idx="0">
                  <c:v>0.56200000000000006</c:v>
                </c:pt>
                <c:pt idx="1">
                  <c:v>0.55100000000000005</c:v>
                </c:pt>
                <c:pt idx="2">
                  <c:v>0.53800000000000003</c:v>
                </c:pt>
                <c:pt idx="3">
                  <c:v>0.57599999999999996</c:v>
                </c:pt>
                <c:pt idx="4">
                  <c:v>0.55200000000000005</c:v>
                </c:pt>
                <c:pt idx="5">
                  <c:v>0.53500000000000003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0-47D2-A349-5BB32B91BADF}"/>
            </c:ext>
          </c:extLst>
        </c:ser>
        <c:ser>
          <c:idx val="2"/>
          <c:order val="2"/>
          <c:tx>
            <c:strRef>
              <c:f>Sheet8!$B$57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Sheet8!$C$60:$H$60</c:f>
                <c:numCache>
                  <c:formatCode>General</c:formatCode>
                  <c:ptCount val="6"/>
                  <c:pt idx="0">
                    <c:v>1.7999999999999999E-2</c:v>
                  </c:pt>
                  <c:pt idx="1">
                    <c:v>1.0999999999999999E-2</c:v>
                  </c:pt>
                  <c:pt idx="2">
                    <c:v>1.4E-2</c:v>
                  </c:pt>
                  <c:pt idx="3">
                    <c:v>1.7999999999999999E-2</c:v>
                  </c:pt>
                  <c:pt idx="4">
                    <c:v>8.9999999999999993E-3</c:v>
                  </c:pt>
                  <c:pt idx="5">
                    <c:v>1.2E-2</c:v>
                  </c:pt>
                </c:numCache>
              </c:numRef>
            </c:plus>
            <c:minus>
              <c:numRef>
                <c:f>Sheet8!$C$60:$H$60</c:f>
                <c:numCache>
                  <c:formatCode>General</c:formatCode>
                  <c:ptCount val="6"/>
                  <c:pt idx="0">
                    <c:v>1.7999999999999999E-2</c:v>
                  </c:pt>
                  <c:pt idx="1">
                    <c:v>1.0999999999999999E-2</c:v>
                  </c:pt>
                  <c:pt idx="2">
                    <c:v>1.4E-2</c:v>
                  </c:pt>
                  <c:pt idx="3">
                    <c:v>1.7999999999999999E-2</c:v>
                  </c:pt>
                  <c:pt idx="4">
                    <c:v>8.9999999999999993E-3</c:v>
                  </c:pt>
                  <c:pt idx="5">
                    <c:v>1.2E-2</c:v>
                  </c:pt>
                </c:numCache>
              </c:numRef>
            </c:minus>
          </c:errBars>
          <c:cat>
            <c:multiLvlStrRef>
              <c:f>Sheet8!$C$53:$H$54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Sheet8!$C$57:$H$57</c:f>
              <c:numCache>
                <c:formatCode>0.000</c:formatCode>
                <c:ptCount val="6"/>
                <c:pt idx="0">
                  <c:v>0.5515000000000001</c:v>
                </c:pt>
                <c:pt idx="1">
                  <c:v>0.53950000000000009</c:v>
                </c:pt>
                <c:pt idx="2">
                  <c:v>0.52649999999999997</c:v>
                </c:pt>
                <c:pt idx="3">
                  <c:v>0.5645</c:v>
                </c:pt>
                <c:pt idx="4">
                  <c:v>0.54200000000000004</c:v>
                </c:pt>
                <c:pt idx="5">
                  <c:v>0.52550000000000008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0-47D2-A349-5BB32B91B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300864"/>
        <c:axId val="205302400"/>
      </c:barChart>
      <c:catAx>
        <c:axId val="20530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302400"/>
        <c:crosses val="autoZero"/>
        <c:auto val="1"/>
        <c:lblAlgn val="ctr"/>
        <c:lblOffset val="100"/>
        <c:noMultiLvlLbl val="0"/>
      </c:catAx>
      <c:valAx>
        <c:axId val="205302400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YII</a:t>
                </a:r>
              </a:p>
            </c:rich>
          </c:tx>
          <c:layout>
            <c:manualLayout>
              <c:xMode val="edge"/>
              <c:yMode val="edge"/>
              <c:x val="4.3350754446945045E-4"/>
              <c:y val="0.3625869478179634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5300864"/>
        <c:crosses val="autoZero"/>
        <c:crossBetween val="between"/>
        <c:majorUnit val="0.4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9823331404139395"/>
          <c:h val="0.117298546636894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Sheet8!$B$39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Sheet8!$C$42:$H$42</c:f>
                <c:numCache>
                  <c:formatCode>General</c:formatCode>
                  <c:ptCount val="6"/>
                  <c:pt idx="0">
                    <c:v>0.21</c:v>
                  </c:pt>
                  <c:pt idx="1">
                    <c:v>0.24</c:v>
                  </c:pt>
                  <c:pt idx="2">
                    <c:v>0.25</c:v>
                  </c:pt>
                  <c:pt idx="3">
                    <c:v>0.21</c:v>
                  </c:pt>
                  <c:pt idx="4">
                    <c:v>0.18</c:v>
                  </c:pt>
                  <c:pt idx="5">
                    <c:v>0.11</c:v>
                  </c:pt>
                </c:numCache>
              </c:numRef>
            </c:plus>
            <c:minus>
              <c:numRef>
                <c:f>Sheet8!$C$42:$H$42</c:f>
                <c:numCache>
                  <c:formatCode>General</c:formatCode>
                  <c:ptCount val="6"/>
                  <c:pt idx="0">
                    <c:v>0.21</c:v>
                  </c:pt>
                  <c:pt idx="1">
                    <c:v>0.24</c:v>
                  </c:pt>
                  <c:pt idx="2">
                    <c:v>0.25</c:v>
                  </c:pt>
                  <c:pt idx="3">
                    <c:v>0.21</c:v>
                  </c:pt>
                  <c:pt idx="4">
                    <c:v>0.18</c:v>
                  </c:pt>
                  <c:pt idx="5">
                    <c:v>0.11</c:v>
                  </c:pt>
                </c:numCache>
              </c:numRef>
            </c:minus>
          </c:errBars>
          <c:cat>
            <c:multiLvlStrRef>
              <c:f>Sheet8!$C$37:$H$38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Sheet8!$C$39:$H$39</c:f>
              <c:numCache>
                <c:formatCode>0.00</c:formatCode>
                <c:ptCount val="6"/>
                <c:pt idx="0">
                  <c:v>7.45</c:v>
                </c:pt>
                <c:pt idx="1">
                  <c:v>6.93</c:v>
                </c:pt>
                <c:pt idx="2">
                  <c:v>5.92</c:v>
                </c:pt>
                <c:pt idx="3">
                  <c:v>2.4900000000000002</c:v>
                </c:pt>
                <c:pt idx="4">
                  <c:v>2.08</c:v>
                </c:pt>
                <c:pt idx="5">
                  <c:v>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8-4160-A048-30F0C56CCB93}"/>
            </c:ext>
          </c:extLst>
        </c:ser>
        <c:ser>
          <c:idx val="1"/>
          <c:order val="1"/>
          <c:tx>
            <c:strRef>
              <c:f>Sheet8!$B$40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Sheet8!$C$43:$H$43</c:f>
                <c:numCache>
                  <c:formatCode>General</c:formatCode>
                  <c:ptCount val="6"/>
                  <c:pt idx="0">
                    <c:v>0.45</c:v>
                  </c:pt>
                  <c:pt idx="1">
                    <c:v>0.42</c:v>
                  </c:pt>
                  <c:pt idx="2">
                    <c:v>0.37</c:v>
                  </c:pt>
                  <c:pt idx="3">
                    <c:v>0.22</c:v>
                  </c:pt>
                  <c:pt idx="4">
                    <c:v>0.15</c:v>
                  </c:pt>
                  <c:pt idx="5">
                    <c:v>0.14000000000000001</c:v>
                  </c:pt>
                </c:numCache>
              </c:numRef>
            </c:plus>
            <c:minus>
              <c:numRef>
                <c:f>Sheet8!$C$43:$H$43</c:f>
                <c:numCache>
                  <c:formatCode>General</c:formatCode>
                  <c:ptCount val="6"/>
                  <c:pt idx="0">
                    <c:v>0.45</c:v>
                  </c:pt>
                  <c:pt idx="1">
                    <c:v>0.42</c:v>
                  </c:pt>
                  <c:pt idx="2">
                    <c:v>0.37</c:v>
                  </c:pt>
                  <c:pt idx="3">
                    <c:v>0.22</c:v>
                  </c:pt>
                  <c:pt idx="4">
                    <c:v>0.15</c:v>
                  </c:pt>
                  <c:pt idx="5">
                    <c:v>0.14000000000000001</c:v>
                  </c:pt>
                </c:numCache>
              </c:numRef>
            </c:minus>
          </c:errBars>
          <c:cat>
            <c:multiLvlStrRef>
              <c:f>Sheet8!$C$37:$H$38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Sheet8!$C$40:$H$40</c:f>
              <c:numCache>
                <c:formatCode>0.00</c:formatCode>
                <c:ptCount val="6"/>
                <c:pt idx="0">
                  <c:v>10.18</c:v>
                </c:pt>
                <c:pt idx="1">
                  <c:v>9.6300000000000008</c:v>
                </c:pt>
                <c:pt idx="2">
                  <c:v>8.26</c:v>
                </c:pt>
                <c:pt idx="3">
                  <c:v>2.88</c:v>
                </c:pt>
                <c:pt idx="4">
                  <c:v>2.58</c:v>
                </c:pt>
                <c:pt idx="5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8-4160-A048-30F0C56CCB93}"/>
            </c:ext>
          </c:extLst>
        </c:ser>
        <c:ser>
          <c:idx val="2"/>
          <c:order val="2"/>
          <c:tx>
            <c:strRef>
              <c:f>Sheet8!$B$41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Sheet8!$C$44:$H$44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0.31</c:v>
                  </c:pt>
                  <c:pt idx="2">
                    <c:v>0.28999999999999998</c:v>
                  </c:pt>
                  <c:pt idx="3">
                    <c:v>0.21</c:v>
                  </c:pt>
                  <c:pt idx="4">
                    <c:v>0.16</c:v>
                  </c:pt>
                  <c:pt idx="5">
                    <c:v>0.12</c:v>
                  </c:pt>
                </c:numCache>
              </c:numRef>
            </c:plus>
            <c:minus>
              <c:numRef>
                <c:f>Sheet8!$C$44:$H$44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0.31</c:v>
                  </c:pt>
                  <c:pt idx="2">
                    <c:v>0.28999999999999998</c:v>
                  </c:pt>
                  <c:pt idx="3">
                    <c:v>0.21</c:v>
                  </c:pt>
                  <c:pt idx="4">
                    <c:v>0.16</c:v>
                  </c:pt>
                  <c:pt idx="5">
                    <c:v>0.12</c:v>
                  </c:pt>
                </c:numCache>
              </c:numRef>
            </c:minus>
          </c:errBars>
          <c:cat>
            <c:multiLvlStrRef>
              <c:f>Sheet8!$C$37:$H$38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Sheet8!$C$41:$H$41</c:f>
              <c:numCache>
                <c:formatCode>0.00</c:formatCode>
                <c:ptCount val="6"/>
                <c:pt idx="0">
                  <c:v>8.8149999999999995</c:v>
                </c:pt>
                <c:pt idx="1">
                  <c:v>8.2800000000000011</c:v>
                </c:pt>
                <c:pt idx="2">
                  <c:v>7.09</c:v>
                </c:pt>
                <c:pt idx="3">
                  <c:v>2.6850000000000001</c:v>
                </c:pt>
                <c:pt idx="4">
                  <c:v>2.33</c:v>
                </c:pt>
                <c:pt idx="5">
                  <c:v>1.9550000000000001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8-4160-A048-30F0C56CC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4951936"/>
        <c:axId val="204953472"/>
      </c:barChart>
      <c:catAx>
        <c:axId val="20495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953472"/>
        <c:crosses val="autoZero"/>
        <c:auto val="1"/>
        <c:lblAlgn val="ctr"/>
        <c:lblOffset val="100"/>
        <c:noMultiLvlLbl val="0"/>
      </c:catAx>
      <c:valAx>
        <c:axId val="204953472"/>
        <c:scaling>
          <c:orientation val="minMax"/>
          <c:max val="1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 (</a:t>
                </a:r>
                <a:r>
                  <a:rPr lang="en-US" sz="1200" b="0" i="0" u="none" strike="noStrike" baseline="0">
                    <a:effectLst/>
                  </a:rPr>
                  <a:t>mol H</a:t>
                </a:r>
                <a:r>
                  <a:rPr lang="en-US" sz="1200" b="0" i="0" u="none" strike="noStrike" baseline="-25000">
                    <a:effectLst/>
                  </a:rPr>
                  <a:t>2</a:t>
                </a:r>
                <a:r>
                  <a:rPr lang="en-US" sz="1200" b="0" i="0" u="none" strike="noStrike" baseline="0">
                    <a:effectLst/>
                  </a:rPr>
                  <a:t>O m</a:t>
                </a:r>
                <a:r>
                  <a:rPr lang="en-US" sz="1200" b="0" i="0" u="none" strike="noStrike" baseline="30000">
                    <a:effectLst/>
                  </a:rPr>
                  <a:t>-2 </a:t>
                </a:r>
                <a:r>
                  <a:rPr lang="en-US" sz="1200" b="0" i="0" u="none" strike="noStrike" baseline="0">
                    <a:effectLst/>
                  </a:rPr>
                  <a:t>s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3350754446945045E-4"/>
              <c:y val="0.1727564393433871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4951936"/>
        <c:crosses val="autoZero"/>
        <c:crossBetween val="between"/>
        <c:majorUnit val="6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9823331404139395"/>
          <c:h val="0.109338347631919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8103467191601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Sheet4!$D$30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Sheet4!$G$31:$G$34</c:f>
                <c:numCache>
                  <c:formatCode>General</c:formatCode>
                  <c:ptCount val="4"/>
                  <c:pt idx="0">
                    <c:v>7.0999999999999994E-2</c:v>
                  </c:pt>
                  <c:pt idx="1">
                    <c:v>6.0999999999999999E-2</c:v>
                  </c:pt>
                  <c:pt idx="2">
                    <c:v>0.14000000000000001</c:v>
                  </c:pt>
                  <c:pt idx="3">
                    <c:v>9.4E-2</c:v>
                  </c:pt>
                </c:numCache>
              </c:numRef>
            </c:plus>
            <c:minus>
              <c:numRef>
                <c:f>Sheet4!$G$31:$G$34</c:f>
                <c:numCache>
                  <c:formatCode>General</c:formatCode>
                  <c:ptCount val="4"/>
                  <c:pt idx="0">
                    <c:v>7.0999999999999994E-2</c:v>
                  </c:pt>
                  <c:pt idx="1">
                    <c:v>6.0999999999999999E-2</c:v>
                  </c:pt>
                  <c:pt idx="2">
                    <c:v>0.14000000000000001</c:v>
                  </c:pt>
                  <c:pt idx="3">
                    <c:v>9.4E-2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Sheet4!$B$31:$C$34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 Na/K ratio (shoot)</c:v>
                  </c:pt>
                  <c:pt idx="2">
                    <c:v> Na/K ratio (root)</c:v>
                  </c:pt>
                </c:lvl>
              </c:multiLvlStrCache>
            </c:multiLvlStrRef>
          </c:cat>
          <c:val>
            <c:numRef>
              <c:f>Sheet4!$D$31:$D$34</c:f>
              <c:numCache>
                <c:formatCode>0.000</c:formatCode>
                <c:ptCount val="4"/>
                <c:pt idx="0">
                  <c:v>0.68</c:v>
                </c:pt>
                <c:pt idx="1">
                  <c:v>0.52800000000000002</c:v>
                </c:pt>
                <c:pt idx="2">
                  <c:v>1.173</c:v>
                </c:pt>
                <c:pt idx="3">
                  <c:v>0.89500000000000002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B-4B7E-A2D3-CC9CDDD65091}"/>
            </c:ext>
          </c:extLst>
        </c:ser>
        <c:ser>
          <c:idx val="1"/>
          <c:order val="1"/>
          <c:tx>
            <c:strRef>
              <c:f>Sheet4!$E$30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Sheet4!$H$31:$H$34</c:f>
                <c:numCache>
                  <c:formatCode>General</c:formatCode>
                  <c:ptCount val="4"/>
                  <c:pt idx="0">
                    <c:v>8.8999999999999996E-2</c:v>
                  </c:pt>
                  <c:pt idx="1">
                    <c:v>7.0999999999999994E-2</c:v>
                  </c:pt>
                  <c:pt idx="2">
                    <c:v>0.17</c:v>
                  </c:pt>
                  <c:pt idx="3">
                    <c:v>0.14099999999999999</c:v>
                  </c:pt>
                </c:numCache>
              </c:numRef>
            </c:plus>
            <c:minus>
              <c:numRef>
                <c:f>Sheet4!$H$31:$H$34</c:f>
                <c:numCache>
                  <c:formatCode>General</c:formatCode>
                  <c:ptCount val="4"/>
                  <c:pt idx="0">
                    <c:v>8.8999999999999996E-2</c:v>
                  </c:pt>
                  <c:pt idx="1">
                    <c:v>7.0999999999999994E-2</c:v>
                  </c:pt>
                  <c:pt idx="2">
                    <c:v>0.17</c:v>
                  </c:pt>
                  <c:pt idx="3">
                    <c:v>0.14099999999999999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Sheet4!$B$31:$C$34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 Na/K ratio (shoot)</c:v>
                  </c:pt>
                  <c:pt idx="2">
                    <c:v> Na/K ratio (root)</c:v>
                  </c:pt>
                </c:lvl>
              </c:multiLvlStrCache>
            </c:multiLvlStrRef>
          </c:cat>
          <c:val>
            <c:numRef>
              <c:f>Sheet4!$E$31:$E$34</c:f>
              <c:numCache>
                <c:formatCode>0.000</c:formatCode>
                <c:ptCount val="4"/>
                <c:pt idx="0">
                  <c:v>0.86</c:v>
                </c:pt>
                <c:pt idx="1">
                  <c:v>0.66200000000000003</c:v>
                </c:pt>
                <c:pt idx="2">
                  <c:v>1.6739999999999999</c:v>
                </c:pt>
                <c:pt idx="3">
                  <c:v>1.2989999999999999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B-4B7E-A2D3-CC9CDDD65091}"/>
            </c:ext>
          </c:extLst>
        </c:ser>
        <c:ser>
          <c:idx val="2"/>
          <c:order val="2"/>
          <c:tx>
            <c:strRef>
              <c:f>Sheet4!$F$30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Sheet4!$I$31:$I$34</c:f>
                <c:numCache>
                  <c:formatCode>General</c:formatCode>
                  <c:ptCount val="4"/>
                  <c:pt idx="0">
                    <c:v>6.5000000000000002E-2</c:v>
                  </c:pt>
                  <c:pt idx="1">
                    <c:v>6.7000000000000004E-2</c:v>
                  </c:pt>
                  <c:pt idx="2">
                    <c:v>0.151</c:v>
                  </c:pt>
                  <c:pt idx="3">
                    <c:v>9.4E-2</c:v>
                  </c:pt>
                </c:numCache>
              </c:numRef>
            </c:plus>
            <c:minus>
              <c:numRef>
                <c:f>Sheet4!$I$31:$I$34</c:f>
                <c:numCache>
                  <c:formatCode>General</c:formatCode>
                  <c:ptCount val="4"/>
                  <c:pt idx="0">
                    <c:v>6.5000000000000002E-2</c:v>
                  </c:pt>
                  <c:pt idx="1">
                    <c:v>6.7000000000000004E-2</c:v>
                  </c:pt>
                  <c:pt idx="2">
                    <c:v>0.151</c:v>
                  </c:pt>
                  <c:pt idx="3">
                    <c:v>9.4E-2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Sheet4!$B$31:$C$34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 Na/K ratio (shoot)</c:v>
                  </c:pt>
                  <c:pt idx="2">
                    <c:v> Na/K ratio (root)</c:v>
                  </c:pt>
                </c:lvl>
              </c:multiLvlStrCache>
            </c:multiLvlStrRef>
          </c:cat>
          <c:val>
            <c:numRef>
              <c:f>Sheet4!$F$31:$F$34</c:f>
              <c:numCache>
                <c:formatCode>0.000</c:formatCode>
                <c:ptCount val="4"/>
                <c:pt idx="0">
                  <c:v>1.036</c:v>
                </c:pt>
                <c:pt idx="1">
                  <c:v>0.76</c:v>
                </c:pt>
                <c:pt idx="2">
                  <c:v>2.016</c:v>
                </c:pt>
                <c:pt idx="3">
                  <c:v>1.5669999999999999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B-4B7E-A2D3-CC9CDDD6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44992"/>
        <c:axId val="203850880"/>
      </c:barChart>
      <c:catAx>
        <c:axId val="20384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3850880"/>
        <c:crosses val="autoZero"/>
        <c:auto val="1"/>
        <c:lblAlgn val="ctr"/>
        <c:lblOffset val="100"/>
        <c:noMultiLvlLbl val="0"/>
      </c:catAx>
      <c:valAx>
        <c:axId val="20385088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/>
        </c:spPr>
        <c:crossAx val="20384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11662895192"/>
          <c:h val="0.183959110374361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830848643409"/>
          <c:y val="3.0034076248943459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Sheet8!$B$65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Sheet8!$C$68:$H$68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0.51</c:v>
                  </c:pt>
                  <c:pt idx="2">
                    <c:v>0.33</c:v>
                  </c:pt>
                  <c:pt idx="3">
                    <c:v>0.16</c:v>
                  </c:pt>
                  <c:pt idx="4">
                    <c:v>0.22</c:v>
                  </c:pt>
                  <c:pt idx="5">
                    <c:v>0.22</c:v>
                  </c:pt>
                </c:numCache>
              </c:numRef>
            </c:plus>
            <c:minus>
              <c:numRef>
                <c:f>Sheet8!$C$68:$H$68</c:f>
                <c:numCache>
                  <c:formatCode>General</c:formatCode>
                  <c:ptCount val="6"/>
                  <c:pt idx="0">
                    <c:v>0.3</c:v>
                  </c:pt>
                  <c:pt idx="1">
                    <c:v>0.51</c:v>
                  </c:pt>
                  <c:pt idx="2">
                    <c:v>0.33</c:v>
                  </c:pt>
                  <c:pt idx="3">
                    <c:v>0.16</c:v>
                  </c:pt>
                  <c:pt idx="4">
                    <c:v>0.22</c:v>
                  </c:pt>
                  <c:pt idx="5">
                    <c:v>0.22</c:v>
                  </c:pt>
                </c:numCache>
              </c:numRef>
            </c:minus>
          </c:errBars>
          <c:cat>
            <c:multiLvlStrRef>
              <c:f>Sheet8!$C$63:$H$64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Sheet8!$C$65:$H$65</c:f>
              <c:numCache>
                <c:formatCode>0.00</c:formatCode>
                <c:ptCount val="6"/>
                <c:pt idx="0">
                  <c:v>3.66</c:v>
                </c:pt>
                <c:pt idx="1">
                  <c:v>4.38</c:v>
                </c:pt>
                <c:pt idx="2" formatCode="0.000">
                  <c:v>5.17</c:v>
                </c:pt>
                <c:pt idx="3">
                  <c:v>3.17</c:v>
                </c:pt>
                <c:pt idx="4">
                  <c:v>3.9</c:v>
                </c:pt>
                <c:pt idx="5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5-4468-97AE-1F1348699137}"/>
            </c:ext>
          </c:extLst>
        </c:ser>
        <c:ser>
          <c:idx val="1"/>
          <c:order val="1"/>
          <c:tx>
            <c:strRef>
              <c:f>Sheet8!$B$66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Sheet8!$C$69:$H$69</c:f>
                <c:numCache>
                  <c:formatCode>General</c:formatCode>
                  <c:ptCount val="6"/>
                  <c:pt idx="0">
                    <c:v>0.28999999999999998</c:v>
                  </c:pt>
                  <c:pt idx="1">
                    <c:v>0.39</c:v>
                  </c:pt>
                  <c:pt idx="2">
                    <c:v>0.21</c:v>
                  </c:pt>
                  <c:pt idx="3">
                    <c:v>0.13</c:v>
                  </c:pt>
                  <c:pt idx="4">
                    <c:v>0.25</c:v>
                  </c:pt>
                  <c:pt idx="5">
                    <c:v>0.21</c:v>
                  </c:pt>
                </c:numCache>
              </c:numRef>
            </c:plus>
            <c:minus>
              <c:numRef>
                <c:f>Sheet8!$C$69:$H$69</c:f>
                <c:numCache>
                  <c:formatCode>General</c:formatCode>
                  <c:ptCount val="6"/>
                  <c:pt idx="0">
                    <c:v>0.28999999999999998</c:v>
                  </c:pt>
                  <c:pt idx="1">
                    <c:v>0.39</c:v>
                  </c:pt>
                  <c:pt idx="2">
                    <c:v>0.21</c:v>
                  </c:pt>
                  <c:pt idx="3">
                    <c:v>0.13</c:v>
                  </c:pt>
                  <c:pt idx="4">
                    <c:v>0.25</c:v>
                  </c:pt>
                  <c:pt idx="5">
                    <c:v>0.21</c:v>
                  </c:pt>
                </c:numCache>
              </c:numRef>
            </c:minus>
          </c:errBars>
          <c:cat>
            <c:multiLvlStrRef>
              <c:f>Sheet8!$C$63:$H$64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Sheet8!$C$66:$H$66</c:f>
              <c:numCache>
                <c:formatCode>0.00</c:formatCode>
                <c:ptCount val="6"/>
                <c:pt idx="0">
                  <c:v>3.08</c:v>
                </c:pt>
                <c:pt idx="1">
                  <c:v>3.5</c:v>
                </c:pt>
                <c:pt idx="2" formatCode="0.000">
                  <c:v>4.1399999999999997</c:v>
                </c:pt>
                <c:pt idx="3">
                  <c:v>2.63</c:v>
                </c:pt>
                <c:pt idx="4">
                  <c:v>3.09</c:v>
                </c:pt>
                <c:pt idx="5" formatCode="General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5-4468-97AE-1F1348699137}"/>
            </c:ext>
          </c:extLst>
        </c:ser>
        <c:ser>
          <c:idx val="2"/>
          <c:order val="2"/>
          <c:tx>
            <c:strRef>
              <c:f>Sheet8!$B$67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Sheet8!$C$70:$H$70</c:f>
                <c:numCache>
                  <c:formatCode>General</c:formatCode>
                  <c:ptCount val="6"/>
                  <c:pt idx="0">
                    <c:v>0.28999999999999998</c:v>
                  </c:pt>
                  <c:pt idx="1">
                    <c:v>0.44</c:v>
                  </c:pt>
                  <c:pt idx="2">
                    <c:v>0.26</c:v>
                  </c:pt>
                  <c:pt idx="3">
                    <c:v>0.13</c:v>
                  </c:pt>
                  <c:pt idx="4">
                    <c:v>0.23</c:v>
                  </c:pt>
                  <c:pt idx="5">
                    <c:v>0.2</c:v>
                  </c:pt>
                </c:numCache>
              </c:numRef>
            </c:plus>
            <c:minus>
              <c:numRef>
                <c:f>Sheet8!$C$70:$H$70</c:f>
                <c:numCache>
                  <c:formatCode>General</c:formatCode>
                  <c:ptCount val="6"/>
                  <c:pt idx="0">
                    <c:v>0.28999999999999998</c:v>
                  </c:pt>
                  <c:pt idx="1">
                    <c:v>0.44</c:v>
                  </c:pt>
                  <c:pt idx="2">
                    <c:v>0.26</c:v>
                  </c:pt>
                  <c:pt idx="3">
                    <c:v>0.13</c:v>
                  </c:pt>
                  <c:pt idx="4">
                    <c:v>0.23</c:v>
                  </c:pt>
                  <c:pt idx="5">
                    <c:v>0.2</c:v>
                  </c:pt>
                </c:numCache>
              </c:numRef>
            </c:minus>
          </c:errBars>
          <c:cat>
            <c:multiLvlStrRef>
              <c:f>Sheet8!$C$63:$H$64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Sheet8!$C$67:$H$67</c:f>
              <c:numCache>
                <c:formatCode>0.00</c:formatCode>
                <c:ptCount val="6"/>
                <c:pt idx="0">
                  <c:v>3.37</c:v>
                </c:pt>
                <c:pt idx="1">
                  <c:v>3.94</c:v>
                </c:pt>
                <c:pt idx="2">
                  <c:v>4.6549999999999994</c:v>
                </c:pt>
                <c:pt idx="3">
                  <c:v>2.9</c:v>
                </c:pt>
                <c:pt idx="4">
                  <c:v>3.4950000000000001</c:v>
                </c:pt>
                <c:pt idx="5">
                  <c:v>4.085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5-4468-97AE-1F1348699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4995968"/>
        <c:axId val="205005952"/>
      </c:barChart>
      <c:catAx>
        <c:axId val="20499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005952"/>
        <c:crosses val="autoZero"/>
        <c:auto val="1"/>
        <c:lblAlgn val="ctr"/>
        <c:lblOffset val="100"/>
        <c:noMultiLvlLbl val="0"/>
      </c:catAx>
      <c:valAx>
        <c:axId val="205005952"/>
        <c:scaling>
          <c:orientation val="minMax"/>
          <c:max val="6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 (mg g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 i="0" u="none" strike="noStrike" baseline="0">
                    <a:effectLst/>
                  </a:rPr>
                  <a:t> FW)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4.3350754446945045E-4"/>
              <c:y val="0.204394857422483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499596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9398676796708532"/>
          <c:h val="0.1292388451443569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6455802570392"/>
          <c:y val="2.2373869932925051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Sheet8!$B$73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Sheet8!$C$76:$H$76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3.3000000000000002E-2</c:v>
                  </c:pt>
                  <c:pt idx="2">
                    <c:v>1.2E-2</c:v>
                  </c:pt>
                  <c:pt idx="3">
                    <c:v>1.7999999999999999E-2</c:v>
                  </c:pt>
                  <c:pt idx="4">
                    <c:v>2.9000000000000001E-2</c:v>
                  </c:pt>
                  <c:pt idx="5">
                    <c:v>1.2999999999999999E-2</c:v>
                  </c:pt>
                </c:numCache>
              </c:numRef>
            </c:plus>
            <c:minus>
              <c:numRef>
                <c:f>Sheet8!$C$76:$H$76</c:f>
                <c:numCache>
                  <c:formatCode>General</c:formatCode>
                  <c:ptCount val="6"/>
                  <c:pt idx="0">
                    <c:v>0.02</c:v>
                  </c:pt>
                  <c:pt idx="1">
                    <c:v>3.3000000000000002E-2</c:v>
                  </c:pt>
                  <c:pt idx="2">
                    <c:v>1.2E-2</c:v>
                  </c:pt>
                  <c:pt idx="3">
                    <c:v>1.7999999999999999E-2</c:v>
                  </c:pt>
                  <c:pt idx="4">
                    <c:v>2.9000000000000001E-2</c:v>
                  </c:pt>
                  <c:pt idx="5">
                    <c:v>1.2999999999999999E-2</c:v>
                  </c:pt>
                </c:numCache>
              </c:numRef>
            </c:minus>
          </c:errBars>
          <c:cat>
            <c:multiLvlStrRef>
              <c:f>Sheet8!$C$71:$H$72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Sheet8!$C$73:$H$73</c:f>
              <c:numCache>
                <c:formatCode>0.000</c:formatCode>
                <c:ptCount val="6"/>
                <c:pt idx="0">
                  <c:v>0.75900000000000001</c:v>
                </c:pt>
                <c:pt idx="1">
                  <c:v>0.67100000000000004</c:v>
                </c:pt>
                <c:pt idx="2">
                  <c:v>0.63100000000000001</c:v>
                </c:pt>
                <c:pt idx="3">
                  <c:v>0.80300000000000005</c:v>
                </c:pt>
                <c:pt idx="4">
                  <c:v>0.73199999999999998</c:v>
                </c:pt>
                <c:pt idx="5">
                  <c:v>0.71199999999999997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A-4EA6-958F-5B8F0DD016EA}"/>
            </c:ext>
          </c:extLst>
        </c:ser>
        <c:ser>
          <c:idx val="1"/>
          <c:order val="1"/>
          <c:tx>
            <c:strRef>
              <c:f>Sheet8!$B$74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Sheet8!$C$77:$H$77</c:f>
                <c:numCache>
                  <c:formatCode>General</c:formatCode>
                  <c:ptCount val="6"/>
                  <c:pt idx="0">
                    <c:v>0.05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4.5999999999999999E-2</c:v>
                  </c:pt>
                  <c:pt idx="4">
                    <c:v>4.7E-2</c:v>
                  </c:pt>
                  <c:pt idx="5">
                    <c:v>4.1000000000000002E-2</c:v>
                  </c:pt>
                </c:numCache>
              </c:numRef>
            </c:plus>
            <c:minus>
              <c:numRef>
                <c:f>Sheet8!$C$77:$H$77</c:f>
                <c:numCache>
                  <c:formatCode>General</c:formatCode>
                  <c:ptCount val="6"/>
                  <c:pt idx="0">
                    <c:v>0.05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4.5999999999999999E-2</c:v>
                  </c:pt>
                  <c:pt idx="4">
                    <c:v>4.7E-2</c:v>
                  </c:pt>
                  <c:pt idx="5">
                    <c:v>4.1000000000000002E-2</c:v>
                  </c:pt>
                </c:numCache>
              </c:numRef>
            </c:minus>
          </c:errBars>
          <c:cat>
            <c:multiLvlStrRef>
              <c:f>Sheet8!$C$71:$H$72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Sheet8!$C$74:$H$74</c:f>
              <c:numCache>
                <c:formatCode>0.000</c:formatCode>
                <c:ptCount val="6"/>
                <c:pt idx="0">
                  <c:v>0.94799999999999995</c:v>
                </c:pt>
                <c:pt idx="1">
                  <c:v>0.81899999999999995</c:v>
                </c:pt>
                <c:pt idx="2">
                  <c:v>0.80300000000000005</c:v>
                </c:pt>
                <c:pt idx="3">
                  <c:v>0.96799999999999997</c:v>
                </c:pt>
                <c:pt idx="4">
                  <c:v>0.90600000000000003</c:v>
                </c:pt>
                <c:pt idx="5">
                  <c:v>0.872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A-4EA6-958F-5B8F0DD016EA}"/>
            </c:ext>
          </c:extLst>
        </c:ser>
        <c:ser>
          <c:idx val="2"/>
          <c:order val="2"/>
          <c:tx>
            <c:strRef>
              <c:f>Sheet8!$B$75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Sheet8!$C$78:$H$78</c:f>
                <c:numCache>
                  <c:formatCode>General</c:formatCode>
                  <c:ptCount val="6"/>
                  <c:pt idx="0">
                    <c:v>2.5000000000000001E-2</c:v>
                  </c:pt>
                  <c:pt idx="1">
                    <c:v>4.2999999999999997E-2</c:v>
                  </c:pt>
                  <c:pt idx="2">
                    <c:v>0.03</c:v>
                  </c:pt>
                  <c:pt idx="3">
                    <c:v>2.4E-2</c:v>
                  </c:pt>
                  <c:pt idx="4">
                    <c:v>3.1E-2</c:v>
                  </c:pt>
                  <c:pt idx="5">
                    <c:v>2.3E-2</c:v>
                  </c:pt>
                </c:numCache>
              </c:numRef>
            </c:plus>
            <c:minus>
              <c:numRef>
                <c:f>Sheet8!$C$78:$H$78</c:f>
                <c:numCache>
                  <c:formatCode>General</c:formatCode>
                  <c:ptCount val="6"/>
                  <c:pt idx="0">
                    <c:v>2.5000000000000001E-2</c:v>
                  </c:pt>
                  <c:pt idx="1">
                    <c:v>4.2999999999999997E-2</c:v>
                  </c:pt>
                  <c:pt idx="2">
                    <c:v>0.03</c:v>
                  </c:pt>
                  <c:pt idx="3">
                    <c:v>2.4E-2</c:v>
                  </c:pt>
                  <c:pt idx="4">
                    <c:v>3.1E-2</c:v>
                  </c:pt>
                  <c:pt idx="5">
                    <c:v>2.3E-2</c:v>
                  </c:pt>
                </c:numCache>
              </c:numRef>
            </c:minus>
          </c:errBars>
          <c:cat>
            <c:multiLvlStrRef>
              <c:f>Sheet8!$C$71:$H$72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Sheet8!$C$75:$H$75</c:f>
              <c:numCache>
                <c:formatCode>0.000</c:formatCode>
                <c:ptCount val="6"/>
                <c:pt idx="0">
                  <c:v>0.85349999999999993</c:v>
                </c:pt>
                <c:pt idx="1">
                  <c:v>0.745</c:v>
                </c:pt>
                <c:pt idx="2">
                  <c:v>0.71700000000000008</c:v>
                </c:pt>
                <c:pt idx="3">
                  <c:v>0.88549999999999995</c:v>
                </c:pt>
                <c:pt idx="4">
                  <c:v>0.81899999999999995</c:v>
                </c:pt>
                <c:pt idx="5">
                  <c:v>0.79200000000000004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A-4EA6-958F-5B8F0DD01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027968"/>
        <c:axId val="205042048"/>
      </c:barChart>
      <c:catAx>
        <c:axId val="20502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042048"/>
        <c:crosses val="autoZero"/>
        <c:auto val="1"/>
        <c:lblAlgn val="ctr"/>
        <c:lblOffset val="100"/>
        <c:noMultiLvlLbl val="0"/>
      </c:catAx>
      <c:valAx>
        <c:axId val="205042048"/>
        <c:scaling>
          <c:orientation val="minMax"/>
          <c:max val="1.2"/>
          <c:min val="0.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u="none" strike="noStrike" baseline="0">
                    <a:effectLst/>
                  </a:rPr>
                  <a:t>CC (mg g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 i="0" u="none" strike="noStrike" baseline="0">
                    <a:effectLst/>
                  </a:rPr>
                  <a:t> FW)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350754446945045E-4"/>
              <c:y val="0.2586321455580764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5027968"/>
        <c:crosses val="autoZero"/>
        <c:crossBetween val="between"/>
        <c:majorUnit val="0.4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9138767711678557"/>
          <c:h val="0.11331844713440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830848643409"/>
          <c:y val="3.0034076248943459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Sheet8!$B$83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Sheet8!$C$86:$H$86</c:f>
                <c:numCache>
                  <c:formatCode>General</c:formatCode>
                  <c:ptCount val="6"/>
                  <c:pt idx="0">
                    <c:v>7.0999999999999994E-2</c:v>
                  </c:pt>
                  <c:pt idx="1">
                    <c:v>8.8999999999999996E-2</c:v>
                  </c:pt>
                  <c:pt idx="2">
                    <c:v>6.5000000000000002E-2</c:v>
                  </c:pt>
                  <c:pt idx="3">
                    <c:v>2.8000000000000001E-2</c:v>
                  </c:pt>
                  <c:pt idx="4">
                    <c:v>2.5999999999999999E-2</c:v>
                  </c:pt>
                  <c:pt idx="5">
                    <c:v>0.02</c:v>
                  </c:pt>
                </c:numCache>
              </c:numRef>
            </c:plus>
            <c:minus>
              <c:numRef>
                <c:f>Sheet8!$C$86:$H$86</c:f>
                <c:numCache>
                  <c:formatCode>General</c:formatCode>
                  <c:ptCount val="6"/>
                  <c:pt idx="0">
                    <c:v>7.0999999999999994E-2</c:v>
                  </c:pt>
                  <c:pt idx="1">
                    <c:v>8.8999999999999996E-2</c:v>
                  </c:pt>
                  <c:pt idx="2">
                    <c:v>6.5000000000000002E-2</c:v>
                  </c:pt>
                  <c:pt idx="3">
                    <c:v>2.8000000000000001E-2</c:v>
                  </c:pt>
                  <c:pt idx="4">
                    <c:v>2.5999999999999999E-2</c:v>
                  </c:pt>
                  <c:pt idx="5">
                    <c:v>0.02</c:v>
                  </c:pt>
                </c:numCache>
              </c:numRef>
            </c:minus>
          </c:errBars>
          <c:cat>
            <c:multiLvlStrRef>
              <c:f>Sheet8!$C$81:$H$82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Sheet8!$C$83:$H$83</c:f>
              <c:numCache>
                <c:formatCode>0.000</c:formatCode>
                <c:ptCount val="6"/>
                <c:pt idx="0">
                  <c:v>0.68</c:v>
                </c:pt>
                <c:pt idx="1">
                  <c:v>0.86</c:v>
                </c:pt>
                <c:pt idx="2">
                  <c:v>1.036</c:v>
                </c:pt>
                <c:pt idx="3">
                  <c:v>0.18</c:v>
                </c:pt>
                <c:pt idx="4">
                  <c:v>0.23400000000000001</c:v>
                </c:pt>
                <c:pt idx="5">
                  <c:v>0.27700000000000002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2-4C75-BB01-2F54DD0B56D0}"/>
            </c:ext>
          </c:extLst>
        </c:ser>
        <c:ser>
          <c:idx val="1"/>
          <c:order val="1"/>
          <c:tx>
            <c:strRef>
              <c:f>Sheet8!$B$84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Sheet8!$C$87:$H$87</c:f>
                <c:numCache>
                  <c:formatCode>General</c:formatCode>
                  <c:ptCount val="6"/>
                  <c:pt idx="0">
                    <c:v>6.0999999999999999E-2</c:v>
                  </c:pt>
                  <c:pt idx="1">
                    <c:v>7.0999999999999994E-2</c:v>
                  </c:pt>
                  <c:pt idx="2">
                    <c:v>6.7000000000000004E-2</c:v>
                  </c:pt>
                  <c:pt idx="3">
                    <c:v>2.5000000000000001E-2</c:v>
                  </c:pt>
                  <c:pt idx="4">
                    <c:v>2.3E-2</c:v>
                  </c:pt>
                  <c:pt idx="5">
                    <c:v>1.6E-2</c:v>
                  </c:pt>
                </c:numCache>
              </c:numRef>
            </c:plus>
            <c:minus>
              <c:numRef>
                <c:f>Sheet8!$C$87:$H$87</c:f>
                <c:numCache>
                  <c:formatCode>General</c:formatCode>
                  <c:ptCount val="6"/>
                  <c:pt idx="0">
                    <c:v>6.0999999999999999E-2</c:v>
                  </c:pt>
                  <c:pt idx="1">
                    <c:v>7.0999999999999994E-2</c:v>
                  </c:pt>
                  <c:pt idx="2">
                    <c:v>6.7000000000000004E-2</c:v>
                  </c:pt>
                  <c:pt idx="3">
                    <c:v>2.5000000000000001E-2</c:v>
                  </c:pt>
                  <c:pt idx="4">
                    <c:v>2.3E-2</c:v>
                  </c:pt>
                  <c:pt idx="5">
                    <c:v>1.6E-2</c:v>
                  </c:pt>
                </c:numCache>
              </c:numRef>
            </c:minus>
          </c:errBars>
          <c:cat>
            <c:multiLvlStrRef>
              <c:f>Sheet8!$C$81:$H$82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Sheet8!$C$84:$H$84</c:f>
              <c:numCache>
                <c:formatCode>0.000</c:formatCode>
                <c:ptCount val="6"/>
                <c:pt idx="0">
                  <c:v>0.52800000000000002</c:v>
                </c:pt>
                <c:pt idx="1">
                  <c:v>0.66200000000000003</c:v>
                </c:pt>
                <c:pt idx="2">
                  <c:v>0.76</c:v>
                </c:pt>
                <c:pt idx="3">
                  <c:v>0.14000000000000001</c:v>
                </c:pt>
                <c:pt idx="4">
                  <c:v>0.182</c:v>
                </c:pt>
                <c:pt idx="5">
                  <c:v>0.217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2-4C75-BB01-2F54DD0B56D0}"/>
            </c:ext>
          </c:extLst>
        </c:ser>
        <c:ser>
          <c:idx val="2"/>
          <c:order val="2"/>
          <c:tx>
            <c:strRef>
              <c:f>Sheet8!$B$85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Sheet8!$C$88:$H$88</c:f>
                <c:numCache>
                  <c:formatCode>General</c:formatCode>
                  <c:ptCount val="6"/>
                  <c:pt idx="0">
                    <c:v>6.5000000000000002E-2</c:v>
                  </c:pt>
                  <c:pt idx="1">
                    <c:v>7.8E-2</c:v>
                  </c:pt>
                  <c:pt idx="2">
                    <c:v>6.5000000000000002E-2</c:v>
                  </c:pt>
                  <c:pt idx="3">
                    <c:v>1.6E-2</c:v>
                  </c:pt>
                  <c:pt idx="4">
                    <c:v>1.4E-2</c:v>
                  </c:pt>
                  <c:pt idx="5">
                    <c:v>8.0000000000000002E-3</c:v>
                  </c:pt>
                </c:numCache>
              </c:numRef>
            </c:plus>
            <c:minus>
              <c:numRef>
                <c:f>Sheet8!$C$88:$H$88</c:f>
                <c:numCache>
                  <c:formatCode>General</c:formatCode>
                  <c:ptCount val="6"/>
                  <c:pt idx="0">
                    <c:v>6.5000000000000002E-2</c:v>
                  </c:pt>
                  <c:pt idx="1">
                    <c:v>7.8E-2</c:v>
                  </c:pt>
                  <c:pt idx="2">
                    <c:v>6.5000000000000002E-2</c:v>
                  </c:pt>
                  <c:pt idx="3">
                    <c:v>1.6E-2</c:v>
                  </c:pt>
                  <c:pt idx="4">
                    <c:v>1.4E-2</c:v>
                  </c:pt>
                  <c:pt idx="5">
                    <c:v>8.0000000000000002E-3</c:v>
                  </c:pt>
                </c:numCache>
              </c:numRef>
            </c:minus>
          </c:errBars>
          <c:cat>
            <c:multiLvlStrRef>
              <c:f>Sheet8!$C$81:$H$82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Sheet8!$C$85:$H$85</c:f>
              <c:numCache>
                <c:formatCode>0.000</c:formatCode>
                <c:ptCount val="6"/>
                <c:pt idx="0">
                  <c:v>0.60400000000000009</c:v>
                </c:pt>
                <c:pt idx="1">
                  <c:v>0.76100000000000001</c:v>
                </c:pt>
                <c:pt idx="2">
                  <c:v>0.89800000000000002</c:v>
                </c:pt>
                <c:pt idx="3">
                  <c:v>0.16</c:v>
                </c:pt>
                <c:pt idx="4">
                  <c:v>0.20800000000000002</c:v>
                </c:pt>
                <c:pt idx="5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2-4C75-BB01-2F54DD0B5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670272"/>
        <c:axId val="205671808"/>
      </c:barChart>
      <c:catAx>
        <c:axId val="20567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671808"/>
        <c:crosses val="autoZero"/>
        <c:auto val="1"/>
        <c:lblAlgn val="ctr"/>
        <c:lblOffset val="100"/>
        <c:noMultiLvlLbl val="0"/>
      </c:catAx>
      <c:valAx>
        <c:axId val="205671808"/>
        <c:scaling>
          <c:orientation val="minMax"/>
          <c:max val="1.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NaK_S</a:t>
                </a:r>
              </a:p>
            </c:rich>
          </c:tx>
          <c:layout>
            <c:manualLayout>
              <c:xMode val="edge"/>
              <c:yMode val="edge"/>
              <c:x val="4.3345467881376675E-4"/>
              <c:y val="0.3485554902652093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5670272"/>
        <c:crosses val="autoZero"/>
        <c:crossBetween val="between"/>
        <c:majorUnit val="0.60000000000000009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89823331404139395"/>
          <c:h val="0.1292388451443569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7942588618197"/>
          <c:y val="3.0034076248943459E-2"/>
          <c:w val="0.88044683738782736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Sheet8!$B$91</c:f>
              <c:strCache>
                <c:ptCount val="1"/>
                <c:pt idx="0">
                  <c:v>Without Pressmud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Sheet8!$C$94:$H$94</c:f>
                <c:numCache>
                  <c:formatCode>General</c:formatCode>
                  <c:ptCount val="6"/>
                  <c:pt idx="0">
                    <c:v>0.14000000000000001</c:v>
                  </c:pt>
                  <c:pt idx="1">
                    <c:v>0.17</c:v>
                  </c:pt>
                  <c:pt idx="2">
                    <c:v>0.151</c:v>
                  </c:pt>
                  <c:pt idx="3">
                    <c:v>4.1000000000000002E-2</c:v>
                  </c:pt>
                  <c:pt idx="4">
                    <c:v>4.7E-2</c:v>
                  </c:pt>
                  <c:pt idx="5">
                    <c:v>3.6999999999999998E-2</c:v>
                  </c:pt>
                </c:numCache>
              </c:numRef>
            </c:plus>
            <c:minus>
              <c:numRef>
                <c:f>Sheet8!$C$94:$H$94</c:f>
                <c:numCache>
                  <c:formatCode>General</c:formatCode>
                  <c:ptCount val="6"/>
                  <c:pt idx="0">
                    <c:v>0.14000000000000001</c:v>
                  </c:pt>
                  <c:pt idx="1">
                    <c:v>0.17</c:v>
                  </c:pt>
                  <c:pt idx="2">
                    <c:v>0.151</c:v>
                  </c:pt>
                  <c:pt idx="3">
                    <c:v>4.1000000000000002E-2</c:v>
                  </c:pt>
                  <c:pt idx="4">
                    <c:v>4.7E-2</c:v>
                  </c:pt>
                  <c:pt idx="5">
                    <c:v>3.6999999999999998E-2</c:v>
                  </c:pt>
                </c:numCache>
              </c:numRef>
            </c:minus>
          </c:errBars>
          <c:cat>
            <c:multiLvlStrRef>
              <c:f>Sheet8!$C$89:$H$90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Sheet8!$C$91:$H$91</c:f>
              <c:numCache>
                <c:formatCode>0.000</c:formatCode>
                <c:ptCount val="6"/>
                <c:pt idx="0">
                  <c:v>1.173</c:v>
                </c:pt>
                <c:pt idx="1">
                  <c:v>1.6739999999999999</c:v>
                </c:pt>
                <c:pt idx="2">
                  <c:v>2.016</c:v>
                </c:pt>
                <c:pt idx="3">
                  <c:v>0.36499999999999999</c:v>
                </c:pt>
                <c:pt idx="4">
                  <c:v>0.42299999999999999</c:v>
                </c:pt>
                <c:pt idx="5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A-4508-A67F-1C0667BA4663}"/>
            </c:ext>
          </c:extLst>
        </c:ser>
        <c:ser>
          <c:idx val="1"/>
          <c:order val="1"/>
          <c:tx>
            <c:strRef>
              <c:f>Sheet8!$B$92</c:f>
              <c:strCache>
                <c:ptCount val="1"/>
                <c:pt idx="0">
                  <c:v>With Pressmud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Sheet8!$C$95:$H$95</c:f>
                <c:numCache>
                  <c:formatCode>General</c:formatCode>
                  <c:ptCount val="6"/>
                  <c:pt idx="0">
                    <c:v>9.4E-2</c:v>
                  </c:pt>
                  <c:pt idx="1">
                    <c:v>0.14099999999999999</c:v>
                  </c:pt>
                  <c:pt idx="2">
                    <c:v>9.4E-2</c:v>
                  </c:pt>
                  <c:pt idx="3">
                    <c:v>3.5999999999999997E-2</c:v>
                  </c:pt>
                  <c:pt idx="4">
                    <c:v>3.7999999999999999E-2</c:v>
                  </c:pt>
                  <c:pt idx="5">
                    <c:v>4.3999999999999997E-2</c:v>
                  </c:pt>
                </c:numCache>
              </c:numRef>
            </c:plus>
            <c:minus>
              <c:numRef>
                <c:f>Sheet8!$C$95:$H$95</c:f>
                <c:numCache>
                  <c:formatCode>General</c:formatCode>
                  <c:ptCount val="6"/>
                  <c:pt idx="0">
                    <c:v>9.4E-2</c:v>
                  </c:pt>
                  <c:pt idx="1">
                    <c:v>0.14099999999999999</c:v>
                  </c:pt>
                  <c:pt idx="2">
                    <c:v>9.4E-2</c:v>
                  </c:pt>
                  <c:pt idx="3">
                    <c:v>3.5999999999999997E-2</c:v>
                  </c:pt>
                  <c:pt idx="4">
                    <c:v>3.7999999999999999E-2</c:v>
                  </c:pt>
                  <c:pt idx="5">
                    <c:v>4.3999999999999997E-2</c:v>
                  </c:pt>
                </c:numCache>
              </c:numRef>
            </c:minus>
          </c:errBars>
          <c:cat>
            <c:multiLvlStrRef>
              <c:f>Sheet8!$C$89:$H$90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Sheet8!$C$92:$H$92</c:f>
              <c:numCache>
                <c:formatCode>0.000</c:formatCode>
                <c:ptCount val="6"/>
                <c:pt idx="0">
                  <c:v>0.89500000000000002</c:v>
                </c:pt>
                <c:pt idx="1">
                  <c:v>1.2989999999999999</c:v>
                </c:pt>
                <c:pt idx="2">
                  <c:v>1.5669999999999999</c:v>
                </c:pt>
                <c:pt idx="3">
                  <c:v>0.27600000000000002</c:v>
                </c:pt>
                <c:pt idx="4">
                  <c:v>0.307</c:v>
                </c:pt>
                <c:pt idx="5">
                  <c:v>0.35599999999999998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A-4508-A67F-1C0667BA4663}"/>
            </c:ext>
          </c:extLst>
        </c:ser>
        <c:ser>
          <c:idx val="2"/>
          <c:order val="2"/>
          <c:tx>
            <c:strRef>
              <c:f>Sheet8!$B$93</c:f>
              <c:strCache>
                <c:ptCount val="1"/>
                <c:pt idx="0">
                  <c:v>Mean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Sheet8!$C$96:$H$96</c:f>
                <c:numCache>
                  <c:formatCode>General</c:formatCode>
                  <c:ptCount val="6"/>
                  <c:pt idx="0">
                    <c:v>0.11600000000000001</c:v>
                  </c:pt>
                  <c:pt idx="1">
                    <c:v>0.155</c:v>
                  </c:pt>
                  <c:pt idx="2">
                    <c:v>0.122</c:v>
                  </c:pt>
                  <c:pt idx="3">
                    <c:v>1.4E-2</c:v>
                  </c:pt>
                  <c:pt idx="4">
                    <c:v>0.02</c:v>
                  </c:pt>
                  <c:pt idx="5">
                    <c:v>0.02</c:v>
                  </c:pt>
                </c:numCache>
              </c:numRef>
            </c:plus>
            <c:minus>
              <c:numRef>
                <c:f>Sheet8!$C$96:$H$96</c:f>
                <c:numCache>
                  <c:formatCode>General</c:formatCode>
                  <c:ptCount val="6"/>
                  <c:pt idx="0">
                    <c:v>0.11600000000000001</c:v>
                  </c:pt>
                  <c:pt idx="1">
                    <c:v>0.155</c:v>
                  </c:pt>
                  <c:pt idx="2">
                    <c:v>0.122</c:v>
                  </c:pt>
                  <c:pt idx="3">
                    <c:v>1.4E-2</c:v>
                  </c:pt>
                  <c:pt idx="4">
                    <c:v>0.02</c:v>
                  </c:pt>
                  <c:pt idx="5">
                    <c:v>0.02</c:v>
                  </c:pt>
                </c:numCache>
              </c:numRef>
            </c:minus>
          </c:errBars>
          <c:cat>
            <c:multiLvlStrRef>
              <c:f>Sheet8!$C$89:$H$90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</c:v>
                  </c:pt>
                  <c:pt idx="3">
                    <c:v>Wheat</c:v>
                  </c:pt>
                </c:lvl>
              </c:multiLvlStrCache>
            </c:multiLvlStrRef>
          </c:cat>
          <c:val>
            <c:numRef>
              <c:f>Sheet8!$C$93:$H$93</c:f>
              <c:numCache>
                <c:formatCode>0.000</c:formatCode>
                <c:ptCount val="6"/>
                <c:pt idx="0">
                  <c:v>1.034</c:v>
                </c:pt>
                <c:pt idx="1">
                  <c:v>1.4864999999999999</c:v>
                </c:pt>
                <c:pt idx="2">
                  <c:v>1.7915000000000001</c:v>
                </c:pt>
                <c:pt idx="3">
                  <c:v>0.32050000000000001</c:v>
                </c:pt>
                <c:pt idx="4">
                  <c:v>0.36499999999999999</c:v>
                </c:pt>
                <c:pt idx="5">
                  <c:v>0.42499999999999999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3A-4508-A67F-1C0667BA4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698176"/>
        <c:axId val="205699712"/>
      </c:barChart>
      <c:catAx>
        <c:axId val="20569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699712"/>
        <c:crosses val="autoZero"/>
        <c:auto val="1"/>
        <c:lblAlgn val="ctr"/>
        <c:lblOffset val="100"/>
        <c:noMultiLvlLbl val="0"/>
      </c:catAx>
      <c:valAx>
        <c:axId val="205699712"/>
        <c:scaling>
          <c:orientation val="minMax"/>
          <c:max val="2.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200" b="0" i="0" baseline="0">
                    <a:effectLst/>
                  </a:rPr>
                  <a:t>Na/K_R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4.3345467881376675E-4"/>
              <c:y val="0.3581346809260782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5698176"/>
        <c:crosses val="autoZero"/>
        <c:crossBetween val="between"/>
        <c:majorUnit val="1.2"/>
      </c:valAx>
    </c:plotArea>
    <c:legend>
      <c:legendPos val="r"/>
      <c:layout>
        <c:manualLayout>
          <c:xMode val="edge"/>
          <c:yMode val="edge"/>
          <c:x val="0.10176661652233229"/>
          <c:y val="3.0753731541133121E-3"/>
          <c:w val="0.27800223644604821"/>
          <c:h val="0.2287413327065460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61232493366295E-2"/>
          <c:y val="2.2373869932925051E-2"/>
          <c:w val="0.89875017912232535"/>
          <c:h val="0.83506720750815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Sheet8!$AM$51</c:f>
              <c:strCache>
                <c:ptCount val="1"/>
                <c:pt idx="0">
                  <c:v>Without Pressmud (-PM)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Sheet8!$AN$53:$AS$53</c:f>
                <c:numCache>
                  <c:formatCode>General</c:formatCode>
                  <c:ptCount val="6"/>
                  <c:pt idx="0">
                    <c:v>0.23200000000000001</c:v>
                  </c:pt>
                  <c:pt idx="1">
                    <c:v>0.222</c:v>
                  </c:pt>
                  <c:pt idx="2">
                    <c:v>0.151</c:v>
                  </c:pt>
                  <c:pt idx="3">
                    <c:v>0.28199999999999997</c:v>
                  </c:pt>
                  <c:pt idx="4">
                    <c:v>0.22800000000000001</c:v>
                  </c:pt>
                  <c:pt idx="5">
                    <c:v>0.17599999999999999</c:v>
                  </c:pt>
                </c:numCache>
              </c:numRef>
            </c:plus>
            <c:minus>
              <c:numRef>
                <c:f>Sheet8!$AN$53:$AS$53</c:f>
                <c:numCache>
                  <c:formatCode>General</c:formatCode>
                  <c:ptCount val="6"/>
                  <c:pt idx="0">
                    <c:v>0.23200000000000001</c:v>
                  </c:pt>
                  <c:pt idx="1">
                    <c:v>0.222</c:v>
                  </c:pt>
                  <c:pt idx="2">
                    <c:v>0.151</c:v>
                  </c:pt>
                  <c:pt idx="3">
                    <c:v>0.28199999999999997</c:v>
                  </c:pt>
                  <c:pt idx="4">
                    <c:v>0.22800000000000001</c:v>
                  </c:pt>
                  <c:pt idx="5">
                    <c:v>0.17599999999999999</c:v>
                  </c:pt>
                </c:numCache>
              </c:numRef>
            </c:minus>
          </c:errBars>
          <c:cat>
            <c:multiLvlStrRef>
              <c:f>Sheet8!$AN$48:$AS$50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 </c:v>
                  </c:pt>
                  <c:pt idx="3">
                    <c:v>Wheat </c:v>
                  </c:pt>
                </c:lvl>
              </c:multiLvlStrCache>
            </c:multiLvlStrRef>
          </c:cat>
          <c:val>
            <c:numRef>
              <c:f>Sheet8!$AN$51:$AS$51</c:f>
              <c:numCache>
                <c:formatCode>0.000</c:formatCode>
                <c:ptCount val="6"/>
                <c:pt idx="0">
                  <c:v>3.1280000000000001</c:v>
                </c:pt>
                <c:pt idx="1">
                  <c:v>2.6339999999999999</c:v>
                </c:pt>
                <c:pt idx="2">
                  <c:v>2.3929999999999998</c:v>
                </c:pt>
                <c:pt idx="3">
                  <c:v>4.45</c:v>
                </c:pt>
                <c:pt idx="4">
                  <c:v>3.9350000000000001</c:v>
                </c:pt>
                <c:pt idx="5">
                  <c:v>3.444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2-46FF-8999-E70D1479C620}"/>
            </c:ext>
          </c:extLst>
        </c:ser>
        <c:ser>
          <c:idx val="1"/>
          <c:order val="1"/>
          <c:tx>
            <c:strRef>
              <c:f>Sheet8!$AM$52</c:f>
              <c:strCache>
                <c:ptCount val="1"/>
                <c:pt idx="0">
                  <c:v>With Pressmud (+PM)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Sheet8!$AN$54:$AS$54</c:f>
                <c:numCache>
                  <c:formatCode>General</c:formatCode>
                  <c:ptCount val="6"/>
                  <c:pt idx="0">
                    <c:v>0.28299999999999997</c:v>
                  </c:pt>
                  <c:pt idx="1">
                    <c:v>0.24</c:v>
                  </c:pt>
                  <c:pt idx="2">
                    <c:v>0.17</c:v>
                  </c:pt>
                  <c:pt idx="3">
                    <c:v>0.25600000000000001</c:v>
                  </c:pt>
                  <c:pt idx="4">
                    <c:v>0.24299999999999999</c:v>
                  </c:pt>
                  <c:pt idx="5">
                    <c:v>0.193</c:v>
                  </c:pt>
                </c:numCache>
              </c:numRef>
            </c:plus>
            <c:minus>
              <c:numRef>
                <c:f>Sheet8!$AN$54:$AS$54</c:f>
                <c:numCache>
                  <c:formatCode>General</c:formatCode>
                  <c:ptCount val="6"/>
                  <c:pt idx="0">
                    <c:v>0.28299999999999997</c:v>
                  </c:pt>
                  <c:pt idx="1">
                    <c:v>0.24</c:v>
                  </c:pt>
                  <c:pt idx="2">
                    <c:v>0.17</c:v>
                  </c:pt>
                  <c:pt idx="3">
                    <c:v>0.25600000000000001</c:v>
                  </c:pt>
                  <c:pt idx="4">
                    <c:v>0.24299999999999999</c:v>
                  </c:pt>
                  <c:pt idx="5">
                    <c:v>0.193</c:v>
                  </c:pt>
                </c:numCache>
              </c:numRef>
            </c:minus>
          </c:errBars>
          <c:cat>
            <c:multiLvlStrRef>
              <c:f>Sheet8!$AN$48:$AS$50</c:f>
              <c:multiLvlStrCache>
                <c:ptCount val="6"/>
                <c:lvl>
                  <c:pt idx="0">
                    <c:v>NS</c:v>
                  </c:pt>
                  <c:pt idx="1">
                    <c:v>SS</c:v>
                  </c:pt>
                  <c:pt idx="2">
                    <c:v>MS</c:v>
                  </c:pt>
                  <c:pt idx="3">
                    <c:v>NS</c:v>
                  </c:pt>
                  <c:pt idx="4">
                    <c:v>SS</c:v>
                  </c:pt>
                  <c:pt idx="5">
                    <c:v>MS</c:v>
                  </c:pt>
                </c:lvl>
                <c:lvl>
                  <c:pt idx="0">
                    <c:v>Rice </c:v>
                  </c:pt>
                  <c:pt idx="3">
                    <c:v>Wheat </c:v>
                  </c:pt>
                </c:lvl>
              </c:multiLvlStrCache>
            </c:multiLvlStrRef>
          </c:cat>
          <c:val>
            <c:numRef>
              <c:f>Sheet8!$AN$52:$AS$52</c:f>
              <c:numCache>
                <c:formatCode>0.000</c:formatCode>
                <c:ptCount val="6"/>
                <c:pt idx="0">
                  <c:v>3.4860000000000002</c:v>
                </c:pt>
                <c:pt idx="1">
                  <c:v>3.0249999999999999</c:v>
                </c:pt>
                <c:pt idx="2">
                  <c:v>2.8279999999999998</c:v>
                </c:pt>
                <c:pt idx="3">
                  <c:v>4.8860000000000001</c:v>
                </c:pt>
                <c:pt idx="4">
                  <c:v>4.5010000000000003</c:v>
                </c:pt>
                <c:pt idx="5">
                  <c:v>3.984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2-46FF-8999-E70D1479C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05615872"/>
        <c:axId val="205617408"/>
      </c:barChart>
      <c:catAx>
        <c:axId val="20561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617408"/>
        <c:crosses val="autoZero"/>
        <c:auto val="1"/>
        <c:lblAlgn val="ctr"/>
        <c:lblOffset val="100"/>
        <c:noMultiLvlLbl val="0"/>
      </c:catAx>
      <c:valAx>
        <c:axId val="205617408"/>
        <c:scaling>
          <c:orientation val="minMax"/>
          <c:max val="6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(Mg ha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4.335995598943878E-4"/>
              <c:y val="0.2405530495128786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56158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484046995109755"/>
          <c:y val="2.5674095822767917E-2"/>
          <c:w val="0.37381161602103019"/>
          <c:h val="0.137013212331509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8103467191601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Sheet4!$D$37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Sheet4!$G$38:$G$41</c:f>
                <c:numCache>
                  <c:formatCode>General</c:formatCode>
                  <c:ptCount val="4"/>
                  <c:pt idx="0">
                    <c:v>0.3</c:v>
                  </c:pt>
                  <c:pt idx="1">
                    <c:v>0.28999999999999998</c:v>
                  </c:pt>
                  <c:pt idx="2">
                    <c:v>0.02</c:v>
                  </c:pt>
                  <c:pt idx="3">
                    <c:v>0.05</c:v>
                  </c:pt>
                </c:numCache>
              </c:numRef>
            </c:plus>
            <c:minus>
              <c:numRef>
                <c:f>Sheet4!$G$38:$G$41</c:f>
                <c:numCache>
                  <c:formatCode>General</c:formatCode>
                  <c:ptCount val="4"/>
                  <c:pt idx="0">
                    <c:v>0.3</c:v>
                  </c:pt>
                  <c:pt idx="1">
                    <c:v>0.28999999999999998</c:v>
                  </c:pt>
                  <c:pt idx="2">
                    <c:v>0.02</c:v>
                  </c:pt>
                  <c:pt idx="3">
                    <c:v>0.05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Sheet4!$B$38:$C$41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Proline content (P)</c:v>
                  </c:pt>
                  <c:pt idx="2">
                    <c:v>Chlorophyll content (CC)</c:v>
                  </c:pt>
                </c:lvl>
              </c:multiLvlStrCache>
            </c:multiLvlStrRef>
          </c:cat>
          <c:val>
            <c:numRef>
              <c:f>Sheet4!$D$38:$D$41</c:f>
              <c:numCache>
                <c:formatCode>0.00</c:formatCode>
                <c:ptCount val="4"/>
                <c:pt idx="0">
                  <c:v>3.66</c:v>
                </c:pt>
                <c:pt idx="1">
                  <c:v>3.08</c:v>
                </c:pt>
                <c:pt idx="2" formatCode="0.000">
                  <c:v>0.75900000000000001</c:v>
                </c:pt>
                <c:pt idx="3" formatCode="0.000">
                  <c:v>0.94799999999999995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3-42D2-87ED-477F3FE8C5ED}"/>
            </c:ext>
          </c:extLst>
        </c:ser>
        <c:ser>
          <c:idx val="1"/>
          <c:order val="1"/>
          <c:tx>
            <c:strRef>
              <c:f>Sheet4!$E$37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Sheet4!$H$38:$H$41</c:f>
                <c:numCache>
                  <c:formatCode>General</c:formatCode>
                  <c:ptCount val="4"/>
                  <c:pt idx="0">
                    <c:v>0.51</c:v>
                  </c:pt>
                  <c:pt idx="1">
                    <c:v>0.39</c:v>
                  </c:pt>
                  <c:pt idx="2">
                    <c:v>3.3000000000000002E-2</c:v>
                  </c:pt>
                  <c:pt idx="3">
                    <c:v>0.06</c:v>
                  </c:pt>
                </c:numCache>
              </c:numRef>
            </c:plus>
            <c:minus>
              <c:numRef>
                <c:f>Sheet4!$H$38:$H$41</c:f>
                <c:numCache>
                  <c:formatCode>General</c:formatCode>
                  <c:ptCount val="4"/>
                  <c:pt idx="0">
                    <c:v>0.51</c:v>
                  </c:pt>
                  <c:pt idx="1">
                    <c:v>0.39</c:v>
                  </c:pt>
                  <c:pt idx="2">
                    <c:v>3.3000000000000002E-2</c:v>
                  </c:pt>
                  <c:pt idx="3">
                    <c:v>0.06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Sheet4!$B$38:$C$41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Proline content (P)</c:v>
                  </c:pt>
                  <c:pt idx="2">
                    <c:v>Chlorophyll content (CC)</c:v>
                  </c:pt>
                </c:lvl>
              </c:multiLvlStrCache>
            </c:multiLvlStrRef>
          </c:cat>
          <c:val>
            <c:numRef>
              <c:f>Sheet4!$E$38:$E$41</c:f>
              <c:numCache>
                <c:formatCode>0.00</c:formatCode>
                <c:ptCount val="4"/>
                <c:pt idx="0">
                  <c:v>4.38</c:v>
                </c:pt>
                <c:pt idx="1">
                  <c:v>3.5</c:v>
                </c:pt>
                <c:pt idx="2" formatCode="0.000">
                  <c:v>0.67100000000000004</c:v>
                </c:pt>
                <c:pt idx="3" formatCode="0.000">
                  <c:v>0.81899999999999995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3-42D2-87ED-477F3FE8C5ED}"/>
            </c:ext>
          </c:extLst>
        </c:ser>
        <c:ser>
          <c:idx val="2"/>
          <c:order val="2"/>
          <c:tx>
            <c:strRef>
              <c:f>Sheet4!$F$37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Sheet4!$I$38:$I$41</c:f>
                <c:numCache>
                  <c:formatCode>General</c:formatCode>
                  <c:ptCount val="4"/>
                  <c:pt idx="0">
                    <c:v>0.33</c:v>
                  </c:pt>
                  <c:pt idx="1">
                    <c:v>0.21</c:v>
                  </c:pt>
                  <c:pt idx="2">
                    <c:v>1.2E-2</c:v>
                  </c:pt>
                  <c:pt idx="3">
                    <c:v>0.05</c:v>
                  </c:pt>
                </c:numCache>
              </c:numRef>
            </c:plus>
            <c:minus>
              <c:numRef>
                <c:f>Sheet4!$I$38:$I$41</c:f>
                <c:numCache>
                  <c:formatCode>General</c:formatCode>
                  <c:ptCount val="4"/>
                  <c:pt idx="0">
                    <c:v>0.33</c:v>
                  </c:pt>
                  <c:pt idx="1">
                    <c:v>0.21</c:v>
                  </c:pt>
                  <c:pt idx="2">
                    <c:v>1.2E-2</c:v>
                  </c:pt>
                  <c:pt idx="3">
                    <c:v>0.05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Sheet4!$B$38:$C$41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Proline content (P)</c:v>
                  </c:pt>
                  <c:pt idx="2">
                    <c:v>Chlorophyll content (CC)</c:v>
                  </c:pt>
                </c:lvl>
              </c:multiLvlStrCache>
            </c:multiLvlStrRef>
          </c:cat>
          <c:val>
            <c:numRef>
              <c:f>Sheet4!$F$38:$F$41</c:f>
              <c:numCache>
                <c:formatCode>0.000</c:formatCode>
                <c:ptCount val="4"/>
                <c:pt idx="0">
                  <c:v>5.17</c:v>
                </c:pt>
                <c:pt idx="1">
                  <c:v>4.1399999999999997</c:v>
                </c:pt>
                <c:pt idx="2">
                  <c:v>0.63100000000000001</c:v>
                </c:pt>
                <c:pt idx="3">
                  <c:v>0.80300000000000005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3-42D2-87ED-477F3FE8C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6656"/>
        <c:axId val="203688192"/>
      </c:barChart>
      <c:catAx>
        <c:axId val="20368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3688192"/>
        <c:crosses val="autoZero"/>
        <c:auto val="1"/>
        <c:lblAlgn val="ctr"/>
        <c:lblOffset val="100"/>
        <c:noMultiLvlLbl val="0"/>
      </c:catAx>
      <c:valAx>
        <c:axId val="20368819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/>
        </c:spPr>
        <c:crossAx val="20368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11662895192"/>
          <c:h val="0.183959110374361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8103467191601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Sheet4!$D$43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Sheet4!$G$44:$G$53</c:f>
                <c:numCache>
                  <c:formatCode>General</c:formatCode>
                  <c:ptCount val="10"/>
                  <c:pt idx="0">
                    <c:v>0.92</c:v>
                  </c:pt>
                  <c:pt idx="1">
                    <c:v>1.08</c:v>
                  </c:pt>
                  <c:pt idx="2">
                    <c:v>0.14000000000000001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0.45</c:v>
                  </c:pt>
                  <c:pt idx="6">
                    <c:v>0.01</c:v>
                  </c:pt>
                  <c:pt idx="7">
                    <c:v>0.02</c:v>
                  </c:pt>
                  <c:pt idx="8">
                    <c:v>1.0999999999999999E-2</c:v>
                  </c:pt>
                  <c:pt idx="9">
                    <c:v>1.4999999999999999E-2</c:v>
                  </c:pt>
                </c:numCache>
              </c:numRef>
            </c:plus>
            <c:minus>
              <c:numRef>
                <c:f>Sheet4!$G$44:$G$53</c:f>
                <c:numCache>
                  <c:formatCode>General</c:formatCode>
                  <c:ptCount val="10"/>
                  <c:pt idx="0">
                    <c:v>0.92</c:v>
                  </c:pt>
                  <c:pt idx="1">
                    <c:v>1.08</c:v>
                  </c:pt>
                  <c:pt idx="2">
                    <c:v>0.14000000000000001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0.45</c:v>
                  </c:pt>
                  <c:pt idx="6">
                    <c:v>0.01</c:v>
                  </c:pt>
                  <c:pt idx="7">
                    <c:v>0.02</c:v>
                  </c:pt>
                  <c:pt idx="8">
                    <c:v>1.0999999999999999E-2</c:v>
                  </c:pt>
                  <c:pt idx="9">
                    <c:v>1.4999999999999999E-2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Sheet4!$B$44:$C$53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Sheet4!$D$44:$D$53</c:f>
              <c:numCache>
                <c:formatCode>0.00</c:formatCode>
                <c:ptCount val="10"/>
                <c:pt idx="0">
                  <c:v>21.91</c:v>
                </c:pt>
                <c:pt idx="1">
                  <c:v>25.17</c:v>
                </c:pt>
                <c:pt idx="2">
                  <c:v>2.0699999999999998</c:v>
                </c:pt>
                <c:pt idx="3">
                  <c:v>2.4700000000000002</c:v>
                </c:pt>
                <c:pt idx="4">
                  <c:v>7.45</c:v>
                </c:pt>
                <c:pt idx="5">
                  <c:v>10.18</c:v>
                </c:pt>
                <c:pt idx="6" formatCode="0.000">
                  <c:v>0.61899999999999999</c:v>
                </c:pt>
                <c:pt idx="7" formatCode="0.000">
                  <c:v>0.64800000000000002</c:v>
                </c:pt>
                <c:pt idx="8" formatCode="0.000">
                  <c:v>0.54100000000000004</c:v>
                </c:pt>
                <c:pt idx="9" formatCode="0.000">
                  <c:v>0.56200000000000006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C-4461-A9FD-2CE6F5DD683A}"/>
            </c:ext>
          </c:extLst>
        </c:ser>
        <c:ser>
          <c:idx val="1"/>
          <c:order val="1"/>
          <c:tx>
            <c:strRef>
              <c:f>Sheet4!$E$43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Sheet4!$H$44:$H$53</c:f>
                <c:numCache>
                  <c:formatCode>General</c:formatCode>
                  <c:ptCount val="10"/>
                  <c:pt idx="0">
                    <c:v>1.9</c:v>
                  </c:pt>
                  <c:pt idx="1">
                    <c:v>1.17</c:v>
                  </c:pt>
                  <c:pt idx="2">
                    <c:v>7.0000000000000007E-2</c:v>
                  </c:pt>
                  <c:pt idx="3">
                    <c:v>0.16</c:v>
                  </c:pt>
                  <c:pt idx="4">
                    <c:v>0.24</c:v>
                  </c:pt>
                  <c:pt idx="5">
                    <c:v>0.42</c:v>
                  </c:pt>
                  <c:pt idx="6">
                    <c:v>1.2999999999999999E-2</c:v>
                  </c:pt>
                  <c:pt idx="7">
                    <c:v>1.4E-2</c:v>
                  </c:pt>
                  <c:pt idx="8">
                    <c:v>7.0000000000000001E-3</c:v>
                  </c:pt>
                  <c:pt idx="9">
                    <c:v>1.4E-2</c:v>
                  </c:pt>
                </c:numCache>
              </c:numRef>
            </c:plus>
            <c:minus>
              <c:numRef>
                <c:f>Sheet4!$H$44:$H$53</c:f>
                <c:numCache>
                  <c:formatCode>General</c:formatCode>
                  <c:ptCount val="10"/>
                  <c:pt idx="0">
                    <c:v>1.9</c:v>
                  </c:pt>
                  <c:pt idx="1">
                    <c:v>1.17</c:v>
                  </c:pt>
                  <c:pt idx="2">
                    <c:v>7.0000000000000007E-2</c:v>
                  </c:pt>
                  <c:pt idx="3">
                    <c:v>0.16</c:v>
                  </c:pt>
                  <c:pt idx="4">
                    <c:v>0.24</c:v>
                  </c:pt>
                  <c:pt idx="5">
                    <c:v>0.42</c:v>
                  </c:pt>
                  <c:pt idx="6">
                    <c:v>1.2999999999999999E-2</c:v>
                  </c:pt>
                  <c:pt idx="7">
                    <c:v>1.4E-2</c:v>
                  </c:pt>
                  <c:pt idx="8">
                    <c:v>7.0000000000000001E-3</c:v>
                  </c:pt>
                  <c:pt idx="9">
                    <c:v>1.4E-2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Sheet4!$B$44:$C$53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Sheet4!$E$44:$E$53</c:f>
              <c:numCache>
                <c:formatCode>0.00</c:formatCode>
                <c:ptCount val="10"/>
                <c:pt idx="0">
                  <c:v>19.98</c:v>
                </c:pt>
                <c:pt idx="1">
                  <c:v>24.05</c:v>
                </c:pt>
                <c:pt idx="2">
                  <c:v>1.74</c:v>
                </c:pt>
                <c:pt idx="3">
                  <c:v>2.2400000000000002</c:v>
                </c:pt>
                <c:pt idx="4">
                  <c:v>6.93</c:v>
                </c:pt>
                <c:pt idx="5">
                  <c:v>9.6300000000000008</c:v>
                </c:pt>
                <c:pt idx="6" formatCode="0.000">
                  <c:v>0.57499999999999996</c:v>
                </c:pt>
                <c:pt idx="7" formatCode="0.000">
                  <c:v>0.59799999999999998</c:v>
                </c:pt>
                <c:pt idx="8" formatCode="0.000">
                  <c:v>0.52800000000000002</c:v>
                </c:pt>
                <c:pt idx="9" formatCode="0.000">
                  <c:v>0.55100000000000005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C-4461-A9FD-2CE6F5DD683A}"/>
            </c:ext>
          </c:extLst>
        </c:ser>
        <c:ser>
          <c:idx val="2"/>
          <c:order val="2"/>
          <c:tx>
            <c:strRef>
              <c:f>Sheet4!$F$43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Sheet4!$I$44:$I$53</c:f>
                <c:numCache>
                  <c:formatCode>General</c:formatCode>
                  <c:ptCount val="10"/>
                  <c:pt idx="0">
                    <c:v>0.62</c:v>
                  </c:pt>
                  <c:pt idx="1">
                    <c:v>0.64</c:v>
                  </c:pt>
                  <c:pt idx="2">
                    <c:v>0.1</c:v>
                  </c:pt>
                  <c:pt idx="3">
                    <c:v>0.13</c:v>
                  </c:pt>
                  <c:pt idx="4">
                    <c:v>0.25</c:v>
                  </c:pt>
                  <c:pt idx="5">
                    <c:v>0.37</c:v>
                  </c:pt>
                  <c:pt idx="6">
                    <c:v>1.2999999999999999E-2</c:v>
                  </c:pt>
                  <c:pt idx="7">
                    <c:v>1.7000000000000001E-2</c:v>
                  </c:pt>
                  <c:pt idx="8">
                    <c:v>5.0000000000000001E-3</c:v>
                  </c:pt>
                  <c:pt idx="9">
                    <c:v>8.0000000000000002E-3</c:v>
                  </c:pt>
                </c:numCache>
              </c:numRef>
            </c:plus>
            <c:minus>
              <c:numRef>
                <c:f>Sheet4!$I$44:$I$53</c:f>
                <c:numCache>
                  <c:formatCode>General</c:formatCode>
                  <c:ptCount val="10"/>
                  <c:pt idx="0">
                    <c:v>0.62</c:v>
                  </c:pt>
                  <c:pt idx="1">
                    <c:v>0.64</c:v>
                  </c:pt>
                  <c:pt idx="2">
                    <c:v>0.1</c:v>
                  </c:pt>
                  <c:pt idx="3">
                    <c:v>0.13</c:v>
                  </c:pt>
                  <c:pt idx="4">
                    <c:v>0.25</c:v>
                  </c:pt>
                  <c:pt idx="5">
                    <c:v>0.37</c:v>
                  </c:pt>
                  <c:pt idx="6">
                    <c:v>1.2999999999999999E-2</c:v>
                  </c:pt>
                  <c:pt idx="7">
                    <c:v>1.7000000000000001E-2</c:v>
                  </c:pt>
                  <c:pt idx="8">
                    <c:v>5.0000000000000001E-3</c:v>
                  </c:pt>
                  <c:pt idx="9">
                    <c:v>8.0000000000000002E-3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Sheet4!$B$44:$C$53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Sheet4!$F$44:$F$53</c:f>
              <c:numCache>
                <c:formatCode>0.00</c:formatCode>
                <c:ptCount val="10"/>
                <c:pt idx="0">
                  <c:v>16.93</c:v>
                </c:pt>
                <c:pt idx="1">
                  <c:v>21.7</c:v>
                </c:pt>
                <c:pt idx="2">
                  <c:v>1.54</c:v>
                </c:pt>
                <c:pt idx="3">
                  <c:v>2.04</c:v>
                </c:pt>
                <c:pt idx="4">
                  <c:v>5.92</c:v>
                </c:pt>
                <c:pt idx="5">
                  <c:v>8.26</c:v>
                </c:pt>
                <c:pt idx="6" formatCode="0.000">
                  <c:v>0.54200000000000004</c:v>
                </c:pt>
                <c:pt idx="7" formatCode="0.000">
                  <c:v>0.56299999999999994</c:v>
                </c:pt>
                <c:pt idx="8" formatCode="0.000">
                  <c:v>0.51500000000000001</c:v>
                </c:pt>
                <c:pt idx="9" formatCode="0.000">
                  <c:v>0.53800000000000003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C-4461-A9FD-2CE6F5DD6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45152"/>
        <c:axId val="203746688"/>
      </c:barChart>
      <c:catAx>
        <c:axId val="20374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3746688"/>
        <c:crosses val="autoZero"/>
        <c:auto val="1"/>
        <c:lblAlgn val="ctr"/>
        <c:lblOffset val="100"/>
        <c:noMultiLvlLbl val="0"/>
      </c:catAx>
      <c:valAx>
        <c:axId val="2037466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/>
        </c:spPr>
        <c:crossAx val="20374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11662895192"/>
          <c:h val="0.183959110374361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8103467191601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Sheet4!$AD$23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Sheet4!$AG$24:$AG$27</c:f>
                <c:numCache>
                  <c:formatCode>General</c:formatCode>
                  <c:ptCount val="4"/>
                  <c:pt idx="0">
                    <c:v>1.26</c:v>
                  </c:pt>
                  <c:pt idx="1">
                    <c:v>0.95</c:v>
                  </c:pt>
                  <c:pt idx="2">
                    <c:v>0.99</c:v>
                  </c:pt>
                  <c:pt idx="3">
                    <c:v>0.96</c:v>
                  </c:pt>
                </c:numCache>
              </c:numRef>
            </c:plus>
            <c:minus>
              <c:numRef>
                <c:f>Sheet4!$AG$24:$AG$27</c:f>
                <c:numCache>
                  <c:formatCode>General</c:formatCode>
                  <c:ptCount val="4"/>
                  <c:pt idx="0">
                    <c:v>1.26</c:v>
                  </c:pt>
                  <c:pt idx="1">
                    <c:v>0.95</c:v>
                  </c:pt>
                  <c:pt idx="2">
                    <c:v>0.99</c:v>
                  </c:pt>
                  <c:pt idx="3">
                    <c:v>0.96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Sheet4!$AB$24:$AC$27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Relative water content (RWC)</c:v>
                  </c:pt>
                  <c:pt idx="2">
                    <c:v>Membrane injury index (MII)</c:v>
                  </c:pt>
                </c:lvl>
              </c:multiLvlStrCache>
            </c:multiLvlStrRef>
          </c:cat>
          <c:val>
            <c:numRef>
              <c:f>Sheet4!$AD$24:$AD$27</c:f>
              <c:numCache>
                <c:formatCode>0.00</c:formatCode>
                <c:ptCount val="4"/>
                <c:pt idx="0">
                  <c:v>74.81</c:v>
                </c:pt>
                <c:pt idx="1">
                  <c:v>79.849999999999994</c:v>
                </c:pt>
                <c:pt idx="2">
                  <c:v>28.7</c:v>
                </c:pt>
                <c:pt idx="3">
                  <c:v>25.62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A-4AF1-992E-854679B8F217}"/>
            </c:ext>
          </c:extLst>
        </c:ser>
        <c:ser>
          <c:idx val="1"/>
          <c:order val="1"/>
          <c:tx>
            <c:strRef>
              <c:f>Sheet4!$AE$23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Sheet4!$AH$24:$AH$27</c:f>
                <c:numCache>
                  <c:formatCode>General</c:formatCode>
                  <c:ptCount val="4"/>
                  <c:pt idx="0">
                    <c:v>1.82</c:v>
                  </c:pt>
                  <c:pt idx="1">
                    <c:v>1.25</c:v>
                  </c:pt>
                  <c:pt idx="2">
                    <c:v>1.38</c:v>
                  </c:pt>
                  <c:pt idx="3">
                    <c:v>0.96</c:v>
                  </c:pt>
                </c:numCache>
              </c:numRef>
            </c:plus>
            <c:minus>
              <c:numRef>
                <c:f>Sheet4!$AH$24:$AH$27</c:f>
                <c:numCache>
                  <c:formatCode>General</c:formatCode>
                  <c:ptCount val="4"/>
                  <c:pt idx="0">
                    <c:v>1.82</c:v>
                  </c:pt>
                  <c:pt idx="1">
                    <c:v>1.25</c:v>
                  </c:pt>
                  <c:pt idx="2">
                    <c:v>1.38</c:v>
                  </c:pt>
                  <c:pt idx="3">
                    <c:v>0.96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Sheet4!$AB$24:$AC$27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Relative water content (RWC)</c:v>
                  </c:pt>
                  <c:pt idx="2">
                    <c:v>Membrane injury index (MII)</c:v>
                  </c:pt>
                </c:lvl>
              </c:multiLvlStrCache>
            </c:multiLvlStrRef>
          </c:cat>
          <c:val>
            <c:numRef>
              <c:f>Sheet4!$AE$24:$AE$27</c:f>
              <c:numCache>
                <c:formatCode>0.00</c:formatCode>
                <c:ptCount val="4"/>
                <c:pt idx="0">
                  <c:v>73.11</c:v>
                </c:pt>
                <c:pt idx="1">
                  <c:v>77.760000000000005</c:v>
                </c:pt>
                <c:pt idx="2">
                  <c:v>32.049999999999997</c:v>
                </c:pt>
                <c:pt idx="3">
                  <c:v>27.69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A-4AF1-992E-854679B8F217}"/>
            </c:ext>
          </c:extLst>
        </c:ser>
        <c:ser>
          <c:idx val="2"/>
          <c:order val="2"/>
          <c:tx>
            <c:strRef>
              <c:f>Sheet4!$AF$23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Sheet4!$AI$24:$AI$27</c:f>
                <c:numCache>
                  <c:formatCode>General</c:formatCode>
                  <c:ptCount val="4"/>
                  <c:pt idx="0">
                    <c:v>0.93</c:v>
                  </c:pt>
                  <c:pt idx="1">
                    <c:v>0.65</c:v>
                  </c:pt>
                  <c:pt idx="2">
                    <c:v>1.18</c:v>
                  </c:pt>
                  <c:pt idx="3">
                    <c:v>1.24</c:v>
                  </c:pt>
                </c:numCache>
              </c:numRef>
            </c:plus>
            <c:minus>
              <c:numRef>
                <c:f>Sheet4!$AI$24:$AI$27</c:f>
                <c:numCache>
                  <c:formatCode>General</c:formatCode>
                  <c:ptCount val="4"/>
                  <c:pt idx="0">
                    <c:v>0.93</c:v>
                  </c:pt>
                  <c:pt idx="1">
                    <c:v>0.65</c:v>
                  </c:pt>
                  <c:pt idx="2">
                    <c:v>1.18</c:v>
                  </c:pt>
                  <c:pt idx="3">
                    <c:v>1.24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Sheet4!$AB$24:$AC$27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Relative water content (RWC)</c:v>
                  </c:pt>
                  <c:pt idx="2">
                    <c:v>Membrane injury index (MII)</c:v>
                  </c:pt>
                </c:lvl>
              </c:multiLvlStrCache>
            </c:multiLvlStrRef>
          </c:cat>
          <c:val>
            <c:numRef>
              <c:f>Sheet4!$AF$24:$AF$27</c:f>
              <c:numCache>
                <c:formatCode>General</c:formatCode>
                <c:ptCount val="4"/>
                <c:pt idx="0">
                  <c:v>70.58</c:v>
                </c:pt>
                <c:pt idx="1">
                  <c:v>75.819999999999993</c:v>
                </c:pt>
                <c:pt idx="2" formatCode="0.00">
                  <c:v>34.68</c:v>
                </c:pt>
                <c:pt idx="3" formatCode="0.00">
                  <c:v>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A-4AF1-992E-854679B8F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99552"/>
        <c:axId val="203813632"/>
      </c:barChart>
      <c:catAx>
        <c:axId val="20379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3813632"/>
        <c:crosses val="autoZero"/>
        <c:auto val="1"/>
        <c:lblAlgn val="ctr"/>
        <c:lblOffset val="100"/>
        <c:noMultiLvlLbl val="0"/>
      </c:catAx>
      <c:valAx>
        <c:axId val="2038136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/>
        </c:spPr>
        <c:crossAx val="20379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11662895192"/>
          <c:h val="0.183959110374361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8103467191601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Sheet4!$AD$30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Sheet4!$AG$31:$AG$34</c:f>
                <c:numCache>
                  <c:formatCode>General</c:formatCode>
                  <c:ptCount val="4"/>
                  <c:pt idx="0">
                    <c:v>1.7999999999999999E-2</c:v>
                  </c:pt>
                  <c:pt idx="1">
                    <c:v>1.4999999999999999E-2</c:v>
                  </c:pt>
                  <c:pt idx="2">
                    <c:v>1.6E-2</c:v>
                  </c:pt>
                  <c:pt idx="3">
                    <c:v>1.6E-2</c:v>
                  </c:pt>
                </c:numCache>
              </c:numRef>
            </c:plus>
            <c:minus>
              <c:numRef>
                <c:f>Sheet4!$AG$31:$AG$34</c:f>
                <c:numCache>
                  <c:formatCode>General</c:formatCode>
                  <c:ptCount val="4"/>
                  <c:pt idx="0">
                    <c:v>1.7999999999999999E-2</c:v>
                  </c:pt>
                  <c:pt idx="1">
                    <c:v>1.4999999999999999E-2</c:v>
                  </c:pt>
                  <c:pt idx="2">
                    <c:v>1.6E-2</c:v>
                  </c:pt>
                  <c:pt idx="3">
                    <c:v>1.6E-2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Sheet4!$AB$31:$AC$34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 Na/K ratio (shoot)</c:v>
                  </c:pt>
                  <c:pt idx="2">
                    <c:v> Na/K ratio (root)</c:v>
                  </c:pt>
                </c:lvl>
              </c:multiLvlStrCache>
            </c:multiLvlStrRef>
          </c:cat>
          <c:val>
            <c:numRef>
              <c:f>Sheet4!$AD$31:$AD$34</c:f>
              <c:numCache>
                <c:formatCode>0.000</c:formatCode>
                <c:ptCount val="4"/>
                <c:pt idx="0">
                  <c:v>0.18</c:v>
                </c:pt>
                <c:pt idx="1">
                  <c:v>0.14000000000000001</c:v>
                </c:pt>
                <c:pt idx="2">
                  <c:v>0.36499999999999999</c:v>
                </c:pt>
                <c:pt idx="3">
                  <c:v>0.27600000000000002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2-4B69-B49B-BF52129538E4}"/>
            </c:ext>
          </c:extLst>
        </c:ser>
        <c:ser>
          <c:idx val="1"/>
          <c:order val="1"/>
          <c:tx>
            <c:strRef>
              <c:f>Sheet4!$AE$30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Sheet4!$AH$31:$AH$34</c:f>
                <c:numCache>
                  <c:formatCode>General</c:formatCode>
                  <c:ptCount val="4"/>
                  <c:pt idx="0">
                    <c:v>1.6E-2</c:v>
                  </c:pt>
                  <c:pt idx="1">
                    <c:v>1.2999999999999999E-2</c:v>
                  </c:pt>
                  <c:pt idx="2">
                    <c:v>2.7E-2</c:v>
                  </c:pt>
                  <c:pt idx="3">
                    <c:v>1.7999999999999999E-2</c:v>
                  </c:pt>
                </c:numCache>
              </c:numRef>
            </c:plus>
            <c:minus>
              <c:numRef>
                <c:f>Sheet4!$AH$31:$AH$34</c:f>
                <c:numCache>
                  <c:formatCode>General</c:formatCode>
                  <c:ptCount val="4"/>
                  <c:pt idx="0">
                    <c:v>1.6E-2</c:v>
                  </c:pt>
                  <c:pt idx="1">
                    <c:v>1.2999999999999999E-2</c:v>
                  </c:pt>
                  <c:pt idx="2">
                    <c:v>2.7E-2</c:v>
                  </c:pt>
                  <c:pt idx="3">
                    <c:v>1.7999999999999999E-2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Sheet4!$AB$31:$AC$34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 Na/K ratio (shoot)</c:v>
                  </c:pt>
                  <c:pt idx="2">
                    <c:v> Na/K ratio (root)</c:v>
                  </c:pt>
                </c:lvl>
              </c:multiLvlStrCache>
            </c:multiLvlStrRef>
          </c:cat>
          <c:val>
            <c:numRef>
              <c:f>Sheet4!$AE$31:$AE$34</c:f>
              <c:numCache>
                <c:formatCode>0.000</c:formatCode>
                <c:ptCount val="4"/>
                <c:pt idx="0">
                  <c:v>0.23400000000000001</c:v>
                </c:pt>
                <c:pt idx="1">
                  <c:v>0.182</c:v>
                </c:pt>
                <c:pt idx="2">
                  <c:v>0.42299999999999999</c:v>
                </c:pt>
                <c:pt idx="3">
                  <c:v>0.307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2-4B69-B49B-BF52129538E4}"/>
            </c:ext>
          </c:extLst>
        </c:ser>
        <c:ser>
          <c:idx val="2"/>
          <c:order val="2"/>
          <c:tx>
            <c:strRef>
              <c:f>Sheet4!$AF$30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Sheet4!$AI$31:$AI$34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6.0000000000000001E-3</c:v>
                  </c:pt>
                  <c:pt idx="2">
                    <c:v>2.7E-2</c:v>
                  </c:pt>
                  <c:pt idx="3">
                    <c:v>2.4E-2</c:v>
                  </c:pt>
                </c:numCache>
              </c:numRef>
            </c:plus>
            <c:minus>
              <c:numRef>
                <c:f>Sheet4!$AI$31:$AI$34</c:f>
                <c:numCache>
                  <c:formatCode>General</c:formatCode>
                  <c:ptCount val="4"/>
                  <c:pt idx="0">
                    <c:v>0.01</c:v>
                  </c:pt>
                  <c:pt idx="1">
                    <c:v>6.0000000000000001E-3</c:v>
                  </c:pt>
                  <c:pt idx="2">
                    <c:v>2.7E-2</c:v>
                  </c:pt>
                  <c:pt idx="3">
                    <c:v>2.4E-2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Sheet4!$AB$31:$AC$34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 Na/K ratio (shoot)</c:v>
                  </c:pt>
                  <c:pt idx="2">
                    <c:v> Na/K ratio (root)</c:v>
                  </c:pt>
                </c:lvl>
              </c:multiLvlStrCache>
            </c:multiLvlStrRef>
          </c:cat>
          <c:val>
            <c:numRef>
              <c:f>Sheet4!$AF$31:$AF$34</c:f>
              <c:numCache>
                <c:formatCode>0.000</c:formatCode>
                <c:ptCount val="4"/>
                <c:pt idx="0">
                  <c:v>0.27700000000000002</c:v>
                </c:pt>
                <c:pt idx="1">
                  <c:v>0.217</c:v>
                </c:pt>
                <c:pt idx="2">
                  <c:v>0.49399999999999999</c:v>
                </c:pt>
                <c:pt idx="3">
                  <c:v>0.35599999999999998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42-4B69-B49B-BF5212953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47424"/>
        <c:axId val="204248960"/>
      </c:barChart>
      <c:catAx>
        <c:axId val="20424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4248960"/>
        <c:crosses val="autoZero"/>
        <c:auto val="1"/>
        <c:lblAlgn val="ctr"/>
        <c:lblOffset val="100"/>
        <c:noMultiLvlLbl val="0"/>
      </c:catAx>
      <c:valAx>
        <c:axId val="20424896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/>
        </c:spPr>
        <c:crossAx val="20424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11662895192"/>
          <c:h val="0.183959110374361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8103467191601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Sheet4!$AD$37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Sheet4!$AG$38:$AG$41</c:f>
                <c:numCache>
                  <c:formatCode>General</c:formatCode>
                  <c:ptCount val="4"/>
                  <c:pt idx="0">
                    <c:v>0.16</c:v>
                  </c:pt>
                  <c:pt idx="1">
                    <c:v>0.13</c:v>
                  </c:pt>
                  <c:pt idx="2">
                    <c:v>1.7999999999999999E-2</c:v>
                  </c:pt>
                  <c:pt idx="3">
                    <c:v>4.5999999999999999E-2</c:v>
                  </c:pt>
                </c:numCache>
              </c:numRef>
            </c:plus>
            <c:minus>
              <c:numRef>
                <c:f>Sheet4!$AG$38:$AG$41</c:f>
                <c:numCache>
                  <c:formatCode>General</c:formatCode>
                  <c:ptCount val="4"/>
                  <c:pt idx="0">
                    <c:v>0.16</c:v>
                  </c:pt>
                  <c:pt idx="1">
                    <c:v>0.13</c:v>
                  </c:pt>
                  <c:pt idx="2">
                    <c:v>1.7999999999999999E-2</c:v>
                  </c:pt>
                  <c:pt idx="3">
                    <c:v>4.5999999999999999E-2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Sheet4!$AB$38:$AC$41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Proline content (P)</c:v>
                  </c:pt>
                  <c:pt idx="2">
                    <c:v>Chlorophyll content (CC)</c:v>
                  </c:pt>
                </c:lvl>
              </c:multiLvlStrCache>
            </c:multiLvlStrRef>
          </c:cat>
          <c:val>
            <c:numRef>
              <c:f>Sheet4!$AD$38:$AD$41</c:f>
              <c:numCache>
                <c:formatCode>0.00</c:formatCode>
                <c:ptCount val="4"/>
                <c:pt idx="0">
                  <c:v>3.17</c:v>
                </c:pt>
                <c:pt idx="1">
                  <c:v>2.63</c:v>
                </c:pt>
                <c:pt idx="2" formatCode="0.000">
                  <c:v>0.80300000000000005</c:v>
                </c:pt>
                <c:pt idx="3" formatCode="0.000">
                  <c:v>0.96799999999999997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53B-8F0F-830F3C93C7CF}"/>
            </c:ext>
          </c:extLst>
        </c:ser>
        <c:ser>
          <c:idx val="1"/>
          <c:order val="1"/>
          <c:tx>
            <c:strRef>
              <c:f>Sheet4!$AE$37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Sheet4!$AH$38:$AH$41</c:f>
                <c:numCache>
                  <c:formatCode>General</c:formatCode>
                  <c:ptCount val="4"/>
                  <c:pt idx="0">
                    <c:v>0.22</c:v>
                  </c:pt>
                  <c:pt idx="1">
                    <c:v>0.25</c:v>
                  </c:pt>
                  <c:pt idx="2">
                    <c:v>2.9000000000000001E-2</c:v>
                  </c:pt>
                  <c:pt idx="3">
                    <c:v>4.7E-2</c:v>
                  </c:pt>
                </c:numCache>
              </c:numRef>
            </c:plus>
            <c:minus>
              <c:numRef>
                <c:f>Sheet4!$AH$38:$AH$41</c:f>
                <c:numCache>
                  <c:formatCode>General</c:formatCode>
                  <c:ptCount val="4"/>
                  <c:pt idx="0">
                    <c:v>0.22</c:v>
                  </c:pt>
                  <c:pt idx="1">
                    <c:v>0.25</c:v>
                  </c:pt>
                  <c:pt idx="2">
                    <c:v>2.9000000000000001E-2</c:v>
                  </c:pt>
                  <c:pt idx="3">
                    <c:v>4.7E-2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Sheet4!$AB$38:$AC$41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Proline content (P)</c:v>
                  </c:pt>
                  <c:pt idx="2">
                    <c:v>Chlorophyll content (CC)</c:v>
                  </c:pt>
                </c:lvl>
              </c:multiLvlStrCache>
            </c:multiLvlStrRef>
          </c:cat>
          <c:val>
            <c:numRef>
              <c:f>Sheet4!$AE$38:$AE$41</c:f>
              <c:numCache>
                <c:formatCode>0.00</c:formatCode>
                <c:ptCount val="4"/>
                <c:pt idx="0">
                  <c:v>3.9</c:v>
                </c:pt>
                <c:pt idx="1">
                  <c:v>3.09</c:v>
                </c:pt>
                <c:pt idx="2" formatCode="0.000">
                  <c:v>0.73199999999999998</c:v>
                </c:pt>
                <c:pt idx="3" formatCode="0.000">
                  <c:v>0.90600000000000003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53B-8F0F-830F3C93C7CF}"/>
            </c:ext>
          </c:extLst>
        </c:ser>
        <c:ser>
          <c:idx val="2"/>
          <c:order val="2"/>
          <c:tx>
            <c:strRef>
              <c:f>Sheet4!$AF$37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Sheet4!$AI$38:$AI$41</c:f>
                <c:numCache>
                  <c:formatCode>General</c:formatCode>
                  <c:ptCount val="4"/>
                  <c:pt idx="0">
                    <c:v>0.22</c:v>
                  </c:pt>
                  <c:pt idx="1">
                    <c:v>0.21</c:v>
                  </c:pt>
                  <c:pt idx="2">
                    <c:v>1.2999999999999999E-2</c:v>
                  </c:pt>
                  <c:pt idx="3">
                    <c:v>4.1000000000000002E-2</c:v>
                  </c:pt>
                </c:numCache>
              </c:numRef>
            </c:plus>
            <c:minus>
              <c:numRef>
                <c:f>Sheet4!$AI$38:$AI$41</c:f>
                <c:numCache>
                  <c:formatCode>General</c:formatCode>
                  <c:ptCount val="4"/>
                  <c:pt idx="0">
                    <c:v>0.22</c:v>
                  </c:pt>
                  <c:pt idx="1">
                    <c:v>0.21</c:v>
                  </c:pt>
                  <c:pt idx="2">
                    <c:v>1.2999999999999999E-2</c:v>
                  </c:pt>
                  <c:pt idx="3">
                    <c:v>4.1000000000000002E-2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Sheet4!$AB$38:$AC$41</c:f>
              <c:multiLvlStrCache>
                <c:ptCount val="4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</c:lvl>
                <c:lvl>
                  <c:pt idx="0">
                    <c:v>Proline content (P)</c:v>
                  </c:pt>
                  <c:pt idx="2">
                    <c:v>Chlorophyll content (CC)</c:v>
                  </c:pt>
                </c:lvl>
              </c:multiLvlStrCache>
            </c:multiLvlStrRef>
          </c:cat>
          <c:val>
            <c:numRef>
              <c:f>Sheet4!$AF$38:$AF$41</c:f>
              <c:numCache>
                <c:formatCode>General</c:formatCode>
                <c:ptCount val="4"/>
                <c:pt idx="0" formatCode="0.00">
                  <c:v>4.59</c:v>
                </c:pt>
                <c:pt idx="1">
                  <c:v>3.58</c:v>
                </c:pt>
                <c:pt idx="2" formatCode="0.000">
                  <c:v>0.71199999999999997</c:v>
                </c:pt>
                <c:pt idx="3" formatCode="0.000">
                  <c:v>0.872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53B-8F0F-830F3C93C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93632"/>
        <c:axId val="204295168"/>
      </c:barChart>
      <c:catAx>
        <c:axId val="2042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4295168"/>
        <c:crosses val="autoZero"/>
        <c:auto val="1"/>
        <c:lblAlgn val="ctr"/>
        <c:lblOffset val="100"/>
        <c:noMultiLvlLbl val="0"/>
      </c:catAx>
      <c:valAx>
        <c:axId val="20429516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/>
        </c:spPr>
        <c:crossAx val="20429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11662895192"/>
          <c:h val="0.183959110374361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343747112311E-2"/>
          <c:y val="2.5841732283464567E-2"/>
          <c:w val="0.94104656252887686"/>
          <c:h val="0.70301286089238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Sheet4!$AD$43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Sheet4!$AG$44:$AG$53</c:f>
                <c:numCache>
                  <c:formatCode>General</c:formatCode>
                  <c:ptCount val="10"/>
                  <c:pt idx="0">
                    <c:v>0.95</c:v>
                  </c:pt>
                  <c:pt idx="1">
                    <c:v>0.93</c:v>
                  </c:pt>
                  <c:pt idx="2">
                    <c:v>0.12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0.22</c:v>
                  </c:pt>
                  <c:pt idx="6">
                    <c:v>1.6E-2</c:v>
                  </c:pt>
                  <c:pt idx="7">
                    <c:v>2.1000000000000001E-2</c:v>
                  </c:pt>
                  <c:pt idx="8">
                    <c:v>8.0000000000000002E-3</c:v>
                  </c:pt>
                  <c:pt idx="9">
                    <c:v>8.9999999999999993E-3</c:v>
                  </c:pt>
                </c:numCache>
              </c:numRef>
            </c:plus>
            <c:minus>
              <c:numRef>
                <c:f>Sheet4!$AG$44:$AG$53</c:f>
                <c:numCache>
                  <c:formatCode>General</c:formatCode>
                  <c:ptCount val="10"/>
                  <c:pt idx="0">
                    <c:v>0.95</c:v>
                  </c:pt>
                  <c:pt idx="1">
                    <c:v>0.93</c:v>
                  </c:pt>
                  <c:pt idx="2">
                    <c:v>0.12</c:v>
                  </c:pt>
                  <c:pt idx="3">
                    <c:v>0.12</c:v>
                  </c:pt>
                  <c:pt idx="4">
                    <c:v>0.21</c:v>
                  </c:pt>
                  <c:pt idx="5">
                    <c:v>0.22</c:v>
                  </c:pt>
                  <c:pt idx="6">
                    <c:v>1.6E-2</c:v>
                  </c:pt>
                  <c:pt idx="7">
                    <c:v>2.1000000000000001E-2</c:v>
                  </c:pt>
                  <c:pt idx="8">
                    <c:v>8.0000000000000002E-3</c:v>
                  </c:pt>
                  <c:pt idx="9">
                    <c:v>8.9999999999999993E-3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Sheet4!$AB$44:$AC$53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Sheet4!$AD$44:$AD$53</c:f>
              <c:numCache>
                <c:formatCode>0.00</c:formatCode>
                <c:ptCount val="10"/>
                <c:pt idx="0">
                  <c:v>18.29</c:v>
                </c:pt>
                <c:pt idx="1">
                  <c:v>21.21</c:v>
                </c:pt>
                <c:pt idx="2">
                  <c:v>1.25</c:v>
                </c:pt>
                <c:pt idx="3">
                  <c:v>1.47</c:v>
                </c:pt>
                <c:pt idx="4">
                  <c:v>2.4900000000000002</c:v>
                </c:pt>
                <c:pt idx="5">
                  <c:v>2.88</c:v>
                </c:pt>
                <c:pt idx="6" formatCode="0.000">
                  <c:v>0.60599999999999998</c:v>
                </c:pt>
                <c:pt idx="7" formatCode="0.000">
                  <c:v>0.63400000000000001</c:v>
                </c:pt>
                <c:pt idx="8" formatCode="0.000">
                  <c:v>0.55300000000000005</c:v>
                </c:pt>
                <c:pt idx="9" formatCode="0.000">
                  <c:v>0.57599999999999996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0-4EFA-BDFF-9D9C41736713}"/>
            </c:ext>
          </c:extLst>
        </c:ser>
        <c:ser>
          <c:idx val="1"/>
          <c:order val="1"/>
          <c:tx>
            <c:strRef>
              <c:f>Sheet4!$AE$43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Sheet4!$AH$44:$AH$53</c:f>
                <c:numCache>
                  <c:formatCode>General</c:formatCode>
                  <c:ptCount val="10"/>
                  <c:pt idx="0">
                    <c:v>1.27</c:v>
                  </c:pt>
                  <c:pt idx="1">
                    <c:v>1.0900000000000001</c:v>
                  </c:pt>
                  <c:pt idx="2">
                    <c:v>0.12</c:v>
                  </c:pt>
                  <c:pt idx="3">
                    <c:v>0.13</c:v>
                  </c:pt>
                  <c:pt idx="4">
                    <c:v>0.18</c:v>
                  </c:pt>
                  <c:pt idx="5">
                    <c:v>0.15</c:v>
                  </c:pt>
                  <c:pt idx="6">
                    <c:v>1.2E-2</c:v>
                  </c:pt>
                  <c:pt idx="7">
                    <c:v>8.9999999999999993E-3</c:v>
                  </c:pt>
                  <c:pt idx="8">
                    <c:v>7.0000000000000001E-3</c:v>
                  </c:pt>
                  <c:pt idx="9">
                    <c:v>8.9999999999999993E-3</c:v>
                  </c:pt>
                </c:numCache>
              </c:numRef>
            </c:plus>
            <c:minus>
              <c:numRef>
                <c:f>Sheet4!$AH$44:$AH$53</c:f>
                <c:numCache>
                  <c:formatCode>General</c:formatCode>
                  <c:ptCount val="10"/>
                  <c:pt idx="0">
                    <c:v>1.27</c:v>
                  </c:pt>
                  <c:pt idx="1">
                    <c:v>1.0900000000000001</c:v>
                  </c:pt>
                  <c:pt idx="2">
                    <c:v>0.12</c:v>
                  </c:pt>
                  <c:pt idx="3">
                    <c:v>0.13</c:v>
                  </c:pt>
                  <c:pt idx="4">
                    <c:v>0.18</c:v>
                  </c:pt>
                  <c:pt idx="5">
                    <c:v>0.15</c:v>
                  </c:pt>
                  <c:pt idx="6">
                    <c:v>1.2E-2</c:v>
                  </c:pt>
                  <c:pt idx="7">
                    <c:v>8.9999999999999993E-3</c:v>
                  </c:pt>
                  <c:pt idx="8">
                    <c:v>7.0000000000000001E-3</c:v>
                  </c:pt>
                  <c:pt idx="9">
                    <c:v>8.9999999999999993E-3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Sheet4!$AB$44:$AC$53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Sheet4!$AE$44:$AE$53</c:f>
              <c:numCache>
                <c:formatCode>0.00</c:formatCode>
                <c:ptCount val="10"/>
                <c:pt idx="0">
                  <c:v>16.41</c:v>
                </c:pt>
                <c:pt idx="1">
                  <c:v>20.51</c:v>
                </c:pt>
                <c:pt idx="2">
                  <c:v>1.1100000000000001</c:v>
                </c:pt>
                <c:pt idx="3">
                  <c:v>1.34</c:v>
                </c:pt>
                <c:pt idx="4">
                  <c:v>2.08</c:v>
                </c:pt>
                <c:pt idx="5">
                  <c:v>2.58</c:v>
                </c:pt>
                <c:pt idx="6" formatCode="General">
                  <c:v>0.54500000000000004</c:v>
                </c:pt>
                <c:pt idx="7" formatCode="0.000">
                  <c:v>0.56899999999999995</c:v>
                </c:pt>
                <c:pt idx="8" formatCode="0.000">
                  <c:v>0.53200000000000003</c:v>
                </c:pt>
                <c:pt idx="9" formatCode="0.000">
                  <c:v>0.55200000000000005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0-4EFA-BDFF-9D9C41736713}"/>
            </c:ext>
          </c:extLst>
        </c:ser>
        <c:ser>
          <c:idx val="2"/>
          <c:order val="2"/>
          <c:tx>
            <c:strRef>
              <c:f>Sheet4!$AF$43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Sheet4!$AI$44:$AI$53</c:f>
                <c:numCache>
                  <c:formatCode>General</c:formatCode>
                  <c:ptCount val="10"/>
                  <c:pt idx="0">
                    <c:v>0.62</c:v>
                  </c:pt>
                  <c:pt idx="1">
                    <c:v>0.39</c:v>
                  </c:pt>
                  <c:pt idx="2">
                    <c:v>0.08</c:v>
                  </c:pt>
                  <c:pt idx="3">
                    <c:v>0.1</c:v>
                  </c:pt>
                  <c:pt idx="4">
                    <c:v>0.11</c:v>
                  </c:pt>
                  <c:pt idx="5">
                    <c:v>0.14000000000000001</c:v>
                  </c:pt>
                  <c:pt idx="6">
                    <c:v>1.0999999999999999E-2</c:v>
                  </c:pt>
                  <c:pt idx="7">
                    <c:v>1.2999999999999999E-2</c:v>
                  </c:pt>
                  <c:pt idx="8">
                    <c:v>7.0000000000000001E-3</c:v>
                  </c:pt>
                  <c:pt idx="9">
                    <c:v>5.0000000000000001E-3</c:v>
                  </c:pt>
                </c:numCache>
              </c:numRef>
            </c:plus>
            <c:minus>
              <c:numRef>
                <c:f>Sheet4!$AI$44:$AI$53</c:f>
                <c:numCache>
                  <c:formatCode>General</c:formatCode>
                  <c:ptCount val="10"/>
                  <c:pt idx="0">
                    <c:v>0.62</c:v>
                  </c:pt>
                  <c:pt idx="1">
                    <c:v>0.39</c:v>
                  </c:pt>
                  <c:pt idx="2">
                    <c:v>0.08</c:v>
                  </c:pt>
                  <c:pt idx="3">
                    <c:v>0.1</c:v>
                  </c:pt>
                  <c:pt idx="4">
                    <c:v>0.11</c:v>
                  </c:pt>
                  <c:pt idx="5">
                    <c:v>0.14000000000000001</c:v>
                  </c:pt>
                  <c:pt idx="6">
                    <c:v>1.0999999999999999E-2</c:v>
                  </c:pt>
                  <c:pt idx="7">
                    <c:v>1.2999999999999999E-2</c:v>
                  </c:pt>
                  <c:pt idx="8">
                    <c:v>7.0000000000000001E-3</c:v>
                  </c:pt>
                  <c:pt idx="9">
                    <c:v>5.0000000000000001E-3</c:v>
                  </c:pt>
                </c:numCache>
              </c:numRef>
            </c:minus>
            <c:spPr>
              <a:ln w="15875"/>
            </c:spPr>
          </c:errBars>
          <c:cat>
            <c:multiLvlStrRef>
              <c:f>Sheet4!$AB$44:$AC$53</c:f>
              <c:multiLvlStrCache>
                <c:ptCount val="10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  <c:pt idx="6">
                    <c:v>Without Pressmud</c:v>
                  </c:pt>
                  <c:pt idx="7">
                    <c:v>With Pressmud</c:v>
                  </c:pt>
                  <c:pt idx="8">
                    <c:v>Without Pressmud</c:v>
                  </c:pt>
                  <c:pt idx="9">
                    <c:v>With Pressmud</c:v>
                  </c:pt>
                </c:lvl>
                <c:lvl>
                  <c:pt idx="0">
                    <c:v>Photosynthetic rate (Pn)</c:v>
                  </c:pt>
                  <c:pt idx="2">
                    <c:v>Stomatal conductance (gS)</c:v>
                  </c:pt>
                  <c:pt idx="4">
                    <c:v>Transpiration rate (E) </c:v>
                  </c:pt>
                  <c:pt idx="6">
                    <c:v>Chlorophyll fluorscence (Fv/Fm)</c:v>
                  </c:pt>
                  <c:pt idx="8">
                    <c:v>Photon quantum yield (YII)</c:v>
                  </c:pt>
                </c:lvl>
              </c:multiLvlStrCache>
            </c:multiLvlStrRef>
          </c:cat>
          <c:val>
            <c:numRef>
              <c:f>Sheet4!$AF$44:$AF$53</c:f>
              <c:numCache>
                <c:formatCode>0.00</c:formatCode>
                <c:ptCount val="10"/>
                <c:pt idx="0">
                  <c:v>14.31</c:v>
                </c:pt>
                <c:pt idx="1">
                  <c:v>19.559999999999999</c:v>
                </c:pt>
                <c:pt idx="2">
                  <c:v>0.89</c:v>
                </c:pt>
                <c:pt idx="3">
                  <c:v>1.1100000000000001</c:v>
                </c:pt>
                <c:pt idx="4">
                  <c:v>1.71</c:v>
                </c:pt>
                <c:pt idx="5">
                  <c:v>2.2000000000000002</c:v>
                </c:pt>
                <c:pt idx="6" formatCode="General">
                  <c:v>0.51500000000000001</c:v>
                </c:pt>
                <c:pt idx="7" formatCode="0.000">
                  <c:v>0.54</c:v>
                </c:pt>
                <c:pt idx="8" formatCode="0.000">
                  <c:v>0.51600000000000001</c:v>
                </c:pt>
                <c:pt idx="9" formatCode="0.000">
                  <c:v>0.53500000000000003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0-4EFA-BDFF-9D9C41736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36128"/>
        <c:axId val="204342016"/>
      </c:barChart>
      <c:catAx>
        <c:axId val="2043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/>
        </c:spPr>
        <c:crossAx val="204342016"/>
        <c:crosses val="autoZero"/>
        <c:auto val="1"/>
        <c:lblAlgn val="ctr"/>
        <c:lblOffset val="100"/>
        <c:noMultiLvlLbl val="0"/>
      </c:catAx>
      <c:valAx>
        <c:axId val="20434201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/>
        </c:spPr>
        <c:crossAx val="20433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43888337104791"/>
          <c:y val="8.6886507607601849E-3"/>
          <c:w val="0.25156111662895192"/>
          <c:h val="0.183959110374361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81504598931004E-2"/>
          <c:y val="2.5841725500859447E-2"/>
          <c:w val="0.91491849540106907"/>
          <c:h val="0.75667985388980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Sheet4!$D$99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9F2-41DE-B4C8-A3684704C9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9F2-41DE-B4C8-A3684704C9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9F2-41DE-B4C8-A3684704C9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9F2-41DE-B4C8-A3684704C904}"/>
                </c:ext>
              </c:extLst>
            </c:dLbl>
            <c:dLbl>
              <c:idx val="4"/>
              <c:layout>
                <c:manualLayout>
                  <c:x val="0"/>
                  <c:y val="-2.0000257217780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9F2-41DE-B4C8-A3684704C904}"/>
                </c:ext>
              </c:extLst>
            </c:dLbl>
            <c:dLbl>
              <c:idx val="5"/>
              <c:layout>
                <c:manualLayout>
                  <c:x val="0"/>
                  <c:y val="-1.6666662292214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9F2-41DE-B4C8-A3684704C9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Sheet4!$G$100:$G$105</c:f>
                <c:numCache>
                  <c:formatCode>General</c:formatCode>
                  <c:ptCount val="6"/>
                  <c:pt idx="0">
                    <c:v>0.23200000000000001</c:v>
                  </c:pt>
                  <c:pt idx="1">
                    <c:v>0.28299999999999997</c:v>
                  </c:pt>
                  <c:pt idx="2">
                    <c:v>0.28199999999999997</c:v>
                  </c:pt>
                  <c:pt idx="3">
                    <c:v>0.25600000000000001</c:v>
                  </c:pt>
                  <c:pt idx="4">
                    <c:v>0.64700000000000002</c:v>
                  </c:pt>
                  <c:pt idx="5">
                    <c:v>0.70599999999999996</c:v>
                  </c:pt>
                </c:numCache>
              </c:numRef>
            </c:plus>
            <c:minus>
              <c:numRef>
                <c:f>Sheet4!$G$100:$G$105</c:f>
                <c:numCache>
                  <c:formatCode>General</c:formatCode>
                  <c:ptCount val="6"/>
                  <c:pt idx="0">
                    <c:v>0.23200000000000001</c:v>
                  </c:pt>
                  <c:pt idx="1">
                    <c:v>0.28299999999999997</c:v>
                  </c:pt>
                  <c:pt idx="2">
                    <c:v>0.28199999999999997</c:v>
                  </c:pt>
                  <c:pt idx="3">
                    <c:v>0.25600000000000001</c:v>
                  </c:pt>
                  <c:pt idx="4">
                    <c:v>0.64700000000000002</c:v>
                  </c:pt>
                  <c:pt idx="5">
                    <c:v>0.70599999999999996</c:v>
                  </c:pt>
                </c:numCache>
              </c:numRef>
            </c:minus>
          </c:errBars>
          <c:cat>
            <c:multiLvlStrRef>
              <c:f>Sheet4!$B$100:$C$105</c:f>
              <c:multiLvlStrCache>
                <c:ptCount val="6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</c:lvl>
                <c:lvl>
                  <c:pt idx="0">
                    <c:v>Rice</c:v>
                  </c:pt>
                  <c:pt idx="2">
                    <c:v>Wheat</c:v>
                  </c:pt>
                  <c:pt idx="4">
                    <c:v>System prodcutivity (WEY)</c:v>
                  </c:pt>
                </c:lvl>
              </c:multiLvlStrCache>
            </c:multiLvlStrRef>
          </c:cat>
          <c:val>
            <c:numRef>
              <c:f>Sheet4!$D$100:$D$105</c:f>
              <c:numCache>
                <c:formatCode>0.000</c:formatCode>
                <c:ptCount val="6"/>
                <c:pt idx="0">
                  <c:v>3.1280000000000001</c:v>
                </c:pt>
                <c:pt idx="1">
                  <c:v>3.4860000000000002</c:v>
                </c:pt>
                <c:pt idx="2">
                  <c:v>4.45</c:v>
                </c:pt>
                <c:pt idx="3">
                  <c:v>4.8860000000000001</c:v>
                </c:pt>
                <c:pt idx="4" formatCode="General">
                  <c:v>10.711</c:v>
                </c:pt>
                <c:pt idx="5" formatCode="General">
                  <c:v>11.863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1-4D1F-94F1-6A97178B7C2D}"/>
            </c:ext>
          </c:extLst>
        </c:ser>
        <c:ser>
          <c:idx val="1"/>
          <c:order val="1"/>
          <c:tx>
            <c:strRef>
              <c:f>Sheet4!$E$99</c:f>
              <c:strCache>
                <c:ptCount val="1"/>
                <c:pt idx="0">
                  <c:v>Slightly sodic</c:v>
                </c:pt>
              </c:strCache>
            </c:strRef>
          </c:tx>
          <c:spPr>
            <a:pattFill prst="sphere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9F2-41DE-B4C8-A3684704C9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9F2-41DE-B4C8-A3684704C9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9F2-41DE-B4C8-A3684704C9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9F2-41DE-B4C8-A3684704C904}"/>
                </c:ext>
              </c:extLst>
            </c:dLbl>
            <c:dLbl>
              <c:idx val="4"/>
              <c:layout>
                <c:manualLayout>
                  <c:x val="0"/>
                  <c:y val="-2.33333272091004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9F2-41DE-B4C8-A3684704C904}"/>
                </c:ext>
              </c:extLst>
            </c:dLbl>
            <c:dLbl>
              <c:idx val="5"/>
              <c:layout>
                <c:manualLayout>
                  <c:x val="0"/>
                  <c:y val="-1.3333329833771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9F2-41DE-B4C8-A3684704C9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Sheet4!$H$100:$H$105</c:f>
                <c:numCache>
                  <c:formatCode>General</c:formatCode>
                  <c:ptCount val="6"/>
                  <c:pt idx="0">
                    <c:v>0.222</c:v>
                  </c:pt>
                  <c:pt idx="1">
                    <c:v>0.24</c:v>
                  </c:pt>
                  <c:pt idx="2">
                    <c:v>0.22800000000000001</c:v>
                  </c:pt>
                  <c:pt idx="3">
                    <c:v>0.24299999999999999</c:v>
                  </c:pt>
                  <c:pt idx="4">
                    <c:v>0.59399999999999997</c:v>
                  </c:pt>
                  <c:pt idx="5">
                    <c:v>0.623</c:v>
                  </c:pt>
                </c:numCache>
              </c:numRef>
            </c:plus>
            <c:minus>
              <c:numRef>
                <c:f>Sheet4!$H$100:$H$105</c:f>
                <c:numCache>
                  <c:formatCode>General</c:formatCode>
                  <c:ptCount val="6"/>
                  <c:pt idx="0">
                    <c:v>0.222</c:v>
                  </c:pt>
                  <c:pt idx="1">
                    <c:v>0.24</c:v>
                  </c:pt>
                  <c:pt idx="2">
                    <c:v>0.22800000000000001</c:v>
                  </c:pt>
                  <c:pt idx="3">
                    <c:v>0.24299999999999999</c:v>
                  </c:pt>
                  <c:pt idx="4">
                    <c:v>0.59399999999999997</c:v>
                  </c:pt>
                  <c:pt idx="5">
                    <c:v>0.623</c:v>
                  </c:pt>
                </c:numCache>
              </c:numRef>
            </c:minus>
          </c:errBars>
          <c:cat>
            <c:multiLvlStrRef>
              <c:f>Sheet4!$B$100:$C$105</c:f>
              <c:multiLvlStrCache>
                <c:ptCount val="6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</c:lvl>
                <c:lvl>
                  <c:pt idx="0">
                    <c:v>Rice</c:v>
                  </c:pt>
                  <c:pt idx="2">
                    <c:v>Wheat</c:v>
                  </c:pt>
                  <c:pt idx="4">
                    <c:v>System prodcutivity (WEY)</c:v>
                  </c:pt>
                </c:lvl>
              </c:multiLvlStrCache>
            </c:multiLvlStrRef>
          </c:cat>
          <c:val>
            <c:numRef>
              <c:f>Sheet4!$E$100:$E$105</c:f>
              <c:numCache>
                <c:formatCode>0.000</c:formatCode>
                <c:ptCount val="6"/>
                <c:pt idx="0">
                  <c:v>2.6339999999999999</c:v>
                </c:pt>
                <c:pt idx="1">
                  <c:v>3.0249999999999999</c:v>
                </c:pt>
                <c:pt idx="2">
                  <c:v>3.9350000000000001</c:v>
                </c:pt>
                <c:pt idx="3">
                  <c:v>4.5010000000000003</c:v>
                </c:pt>
                <c:pt idx="4" formatCode="General">
                  <c:v>9.2070000000000007</c:v>
                </c:pt>
                <c:pt idx="5" formatCode="General">
                  <c:v>10.555999999999999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1-4D1F-94F1-6A97178B7C2D}"/>
            </c:ext>
          </c:extLst>
        </c:ser>
        <c:ser>
          <c:idx val="2"/>
          <c:order val="2"/>
          <c:tx>
            <c:strRef>
              <c:f>Sheet4!$F$99</c:f>
              <c:strCache>
                <c:ptCount val="1"/>
                <c:pt idx="0">
                  <c:v>Moderately sodic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9F2-41DE-B4C8-A3684704C9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9F2-41DE-B4C8-A3684704C9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9F2-41DE-B4C8-A3684704C9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9F2-41DE-B4C8-A3684704C904}"/>
                </c:ext>
              </c:extLst>
            </c:dLbl>
            <c:dLbl>
              <c:idx val="4"/>
              <c:layout>
                <c:manualLayout>
                  <c:x val="0"/>
                  <c:y val="-6.66666491688581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9F2-41DE-B4C8-A3684704C904}"/>
                </c:ext>
              </c:extLst>
            </c:dLbl>
            <c:dLbl>
              <c:idx val="5"/>
              <c:layout>
                <c:manualLayout>
                  <c:x val="-1.557632398753894E-3"/>
                  <c:y val="-6.66666491688584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9F2-41DE-B4C8-A3684704C9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Sheet4!$I$100:$I$105</c:f>
                <c:numCache>
                  <c:formatCode>General</c:formatCode>
                  <c:ptCount val="6"/>
                  <c:pt idx="0">
                    <c:v>0.151</c:v>
                  </c:pt>
                  <c:pt idx="1">
                    <c:v>0.17</c:v>
                  </c:pt>
                  <c:pt idx="2">
                    <c:v>0.17599999999999999</c:v>
                  </c:pt>
                  <c:pt idx="3">
                    <c:v>0.193</c:v>
                  </c:pt>
                  <c:pt idx="4">
                    <c:v>0.40300000000000002</c:v>
                  </c:pt>
                  <c:pt idx="5">
                    <c:v>0.41799999999999998</c:v>
                  </c:pt>
                </c:numCache>
              </c:numRef>
            </c:plus>
            <c:minus>
              <c:numRef>
                <c:f>Sheet4!$I$100:$I$105</c:f>
                <c:numCache>
                  <c:formatCode>General</c:formatCode>
                  <c:ptCount val="6"/>
                  <c:pt idx="0">
                    <c:v>0.151</c:v>
                  </c:pt>
                  <c:pt idx="1">
                    <c:v>0.17</c:v>
                  </c:pt>
                  <c:pt idx="2">
                    <c:v>0.17599999999999999</c:v>
                  </c:pt>
                  <c:pt idx="3">
                    <c:v>0.193</c:v>
                  </c:pt>
                  <c:pt idx="4">
                    <c:v>0.40300000000000002</c:v>
                  </c:pt>
                  <c:pt idx="5">
                    <c:v>0.41799999999999998</c:v>
                  </c:pt>
                </c:numCache>
              </c:numRef>
            </c:minus>
          </c:errBars>
          <c:cat>
            <c:multiLvlStrRef>
              <c:f>Sheet4!$B$100:$C$105</c:f>
              <c:multiLvlStrCache>
                <c:ptCount val="6"/>
                <c:lvl>
                  <c:pt idx="0">
                    <c:v>Without Pressmud</c:v>
                  </c:pt>
                  <c:pt idx="1">
                    <c:v>With Pressmud</c:v>
                  </c:pt>
                  <c:pt idx="2">
                    <c:v>Without Pressmud</c:v>
                  </c:pt>
                  <c:pt idx="3">
                    <c:v>With Pressmud</c:v>
                  </c:pt>
                  <c:pt idx="4">
                    <c:v>Without Pressmud</c:v>
                  </c:pt>
                  <c:pt idx="5">
                    <c:v>With Pressmud</c:v>
                  </c:pt>
                </c:lvl>
                <c:lvl>
                  <c:pt idx="0">
                    <c:v>Rice</c:v>
                  </c:pt>
                  <c:pt idx="2">
                    <c:v>Wheat</c:v>
                  </c:pt>
                  <c:pt idx="4">
                    <c:v>System prodcutivity (WEY)</c:v>
                  </c:pt>
                </c:lvl>
              </c:multiLvlStrCache>
            </c:multiLvlStrRef>
          </c:cat>
          <c:val>
            <c:numRef>
              <c:f>Sheet4!$F$100:$F$105</c:f>
              <c:numCache>
                <c:formatCode>0.000</c:formatCode>
                <c:ptCount val="6"/>
                <c:pt idx="0">
                  <c:v>2.3929999999999998</c:v>
                </c:pt>
                <c:pt idx="1">
                  <c:v>2.8279999999999998</c:v>
                </c:pt>
                <c:pt idx="2">
                  <c:v>3.444</c:v>
                </c:pt>
                <c:pt idx="3">
                  <c:v>3.984</c:v>
                </c:pt>
                <c:pt idx="4" formatCode="General">
                  <c:v>8.234</c:v>
                </c:pt>
                <c:pt idx="5" formatCode="General">
                  <c:v>9.6460000000000008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1-4D1F-94F1-6A97178B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99744"/>
        <c:axId val="204401280"/>
      </c:barChart>
      <c:catAx>
        <c:axId val="20439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401280"/>
        <c:crosses val="autoZero"/>
        <c:auto val="1"/>
        <c:lblAlgn val="ctr"/>
        <c:lblOffset val="100"/>
        <c:noMultiLvlLbl val="0"/>
      </c:catAx>
      <c:valAx>
        <c:axId val="204401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Grain yield (Mg ha</a:t>
                </a:r>
                <a:r>
                  <a:rPr lang="en-US" b="0" baseline="30000"/>
                  <a:t>-1</a:t>
                </a:r>
                <a:r>
                  <a:rPr lang="en-US" b="0"/>
                  <a:t>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0439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896362253783696E-2"/>
          <c:y val="2.5535163901531779E-2"/>
          <c:w val="0.18440926828846479"/>
          <c:h val="0.213499156561901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306871</xdr:colOff>
      <xdr:row>1</xdr:row>
      <xdr:rowOff>21120</xdr:rowOff>
    </xdr:from>
    <xdr:to>
      <xdr:col>22</xdr:col>
      <xdr:colOff>217419</xdr:colOff>
      <xdr:row>5</xdr:row>
      <xdr:rowOff>13500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89271" y="211620"/>
          <a:ext cx="2348948" cy="7543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900">
              <a:latin typeface="Times New Roman" pitchFamily="18" charset="0"/>
              <a:cs typeface="Times New Roman" pitchFamily="18" charset="0"/>
            </a:rPr>
            <a:t>	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% change_PM 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P-value 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RWC (Rice) 	         3.95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RWC (Wheat)	 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6.77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&lt;0.0002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MII (Rice)</a:t>
          </a:r>
          <a:r>
            <a:rPr lang="en-IN" sz="900">
              <a:latin typeface="Times New Roman" pitchFamily="18" charset="0"/>
              <a:cs typeface="Times New Roman" pitchFamily="18" charset="0"/>
            </a:rPr>
            <a:t>	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-11.70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MII (Wheat)	        -13.09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</xdr:txBody>
    </xdr:sp>
    <xdr:clientData/>
  </xdr:twoCellAnchor>
  <xdr:twoCellAnchor>
    <xdr:from>
      <xdr:col>23</xdr:col>
      <xdr:colOff>408379</xdr:colOff>
      <xdr:row>1</xdr:row>
      <xdr:rowOff>31571</xdr:rowOff>
    </xdr:from>
    <xdr:to>
      <xdr:col>29</xdr:col>
      <xdr:colOff>172571</xdr:colOff>
      <xdr:row>5</xdr:row>
      <xdr:rowOff>23951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5038779" y="222071"/>
          <a:ext cx="2812192" cy="7543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900">
              <a:latin typeface="Times New Roman" pitchFamily="18" charset="0"/>
              <a:cs typeface="Times New Roman" pitchFamily="18" charset="0"/>
            </a:rPr>
            <a:t>	</a:t>
          </a:r>
          <a:r>
            <a:rPr lang="en-IN" sz="900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% change_PM 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P-value 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Na/K ratio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 (shoot) (R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ice)           -23.70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Na/K ratio (shoot) (Wheat)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-21.95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  <a:p>
          <a:r>
            <a:rPr lang="en-IN" sz="1000" b="0" kern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Na/K ratio</a:t>
          </a:r>
          <a:r>
            <a:rPr lang="en-IN" sz="1000" b="0" kern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(root) (R</a:t>
          </a:r>
          <a:r>
            <a:rPr lang="en-IN" sz="1000" b="0" kern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ice)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</a:t>
          </a:r>
          <a:r>
            <a:rPr lang="en-IN" sz="900" baseline="0">
              <a:latin typeface="Times New Roman" pitchFamily="18" charset="0"/>
              <a:cs typeface="Times New Roman" pitchFamily="18" charset="0"/>
            </a:rPr>
            <a:t>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-22.83 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&lt;0.0002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Na/K ratio (root)(Wheat)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         -26.46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  &lt;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0.0001</a:t>
          </a:r>
        </a:p>
      </xdr:txBody>
    </xdr:sp>
    <xdr:clientData/>
  </xdr:twoCellAnchor>
  <xdr:twoCellAnchor>
    <xdr:from>
      <xdr:col>8</xdr:col>
      <xdr:colOff>375686</xdr:colOff>
      <xdr:row>1</xdr:row>
      <xdr:rowOff>2834</xdr:rowOff>
    </xdr:from>
    <xdr:to>
      <xdr:col>14</xdr:col>
      <xdr:colOff>286233</xdr:colOff>
      <xdr:row>4</xdr:row>
      <xdr:rowOff>185714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7060504" y="193334"/>
          <a:ext cx="2335093" cy="7543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900">
              <a:latin typeface="Times New Roman" pitchFamily="18" charset="0"/>
              <a:cs typeface="Times New Roman" pitchFamily="18" charset="0"/>
            </a:rPr>
            <a:t>	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% change_PM 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P-value 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Pro (Rice) 	       -18.44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Pro (Wheat)	       -19.82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CC  (Rice)</a:t>
          </a:r>
          <a:r>
            <a:rPr lang="en-IN" sz="900">
              <a:latin typeface="Times New Roman" pitchFamily="18" charset="0"/>
              <a:cs typeface="Times New Roman" pitchFamily="18" charset="0"/>
            </a:rPr>
            <a:t>	        24.43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CC  (Wheat)	        22.41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&lt;0.0001</a:t>
          </a:r>
        </a:p>
      </xdr:txBody>
    </xdr:sp>
    <xdr:clientData/>
  </xdr:twoCellAnchor>
  <xdr:twoCellAnchor>
    <xdr:from>
      <xdr:col>3</xdr:col>
      <xdr:colOff>90445</xdr:colOff>
      <xdr:row>0</xdr:row>
      <xdr:rowOff>38489</xdr:rowOff>
    </xdr:from>
    <xdr:to>
      <xdr:col>5</xdr:col>
      <xdr:colOff>554156</xdr:colOff>
      <xdr:row>8</xdr:row>
      <xdr:rowOff>36635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497672" y="38489"/>
          <a:ext cx="2334075" cy="152214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900">
              <a:latin typeface="Times New Roman" pitchFamily="18" charset="0"/>
              <a:cs typeface="Times New Roman" pitchFamily="18" charset="0"/>
            </a:rPr>
            <a:t>	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% change_PM 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P-value 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Pn (Rice) 	       20.67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Pn (Wheat)	       25.17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gS (Rice)</a:t>
          </a:r>
          <a:r>
            <a:rPr lang="en-IN" sz="900">
              <a:latin typeface="Times New Roman" pitchFamily="18" charset="0"/>
              <a:cs typeface="Times New Roman" pitchFamily="18" charset="0"/>
            </a:rPr>
            <a:t>	       26.39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gS (Wheat)	       20.74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E (Rice) 	       38.23          &lt;0.0003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E (Wheat)	       22.34          &lt;0.0001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Fv/Fm (Rice)	       4.63            &lt;0.0039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Fv/Fm (Wheat)	       5.01            &lt;0.0008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YII (Rice)	       4.14            &lt;0.0021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YII (Wheat)	       4.12            &lt;0.0018</a:t>
          </a:r>
        </a:p>
      </xdr:txBody>
    </xdr:sp>
    <xdr:clientData/>
  </xdr:twoCellAnchor>
  <xdr:twoCellAnchor>
    <xdr:from>
      <xdr:col>11</xdr:col>
      <xdr:colOff>596348</xdr:colOff>
      <xdr:row>7</xdr:row>
      <xdr:rowOff>0</xdr:rowOff>
    </xdr:from>
    <xdr:to>
      <xdr:col>25</xdr:col>
      <xdr:colOff>189302</xdr:colOff>
      <xdr:row>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612320</xdr:colOff>
      <xdr:row>29</xdr:row>
      <xdr:rowOff>0</xdr:rowOff>
    </xdr:from>
    <xdr:to>
      <xdr:col>25</xdr:col>
      <xdr:colOff>205927</xdr:colOff>
      <xdr:row>49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612320</xdr:colOff>
      <xdr:row>51</xdr:row>
      <xdr:rowOff>0</xdr:rowOff>
    </xdr:from>
    <xdr:to>
      <xdr:col>25</xdr:col>
      <xdr:colOff>205927</xdr:colOff>
      <xdr:row>71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612320</xdr:colOff>
      <xdr:row>73</xdr:row>
      <xdr:rowOff>0</xdr:rowOff>
    </xdr:from>
    <xdr:to>
      <xdr:col>25</xdr:col>
      <xdr:colOff>205927</xdr:colOff>
      <xdr:row>93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0</xdr:colOff>
      <xdr:row>9</xdr:row>
      <xdr:rowOff>0</xdr:rowOff>
    </xdr:from>
    <xdr:to>
      <xdr:col>50</xdr:col>
      <xdr:colOff>200659</xdr:colOff>
      <xdr:row>29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11787</xdr:colOff>
      <xdr:row>31</xdr:row>
      <xdr:rowOff>0</xdr:rowOff>
    </xdr:from>
    <xdr:to>
      <xdr:col>50</xdr:col>
      <xdr:colOff>217714</xdr:colOff>
      <xdr:row>51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11787</xdr:colOff>
      <xdr:row>53</xdr:row>
      <xdr:rowOff>0</xdr:rowOff>
    </xdr:from>
    <xdr:to>
      <xdr:col>50</xdr:col>
      <xdr:colOff>217714</xdr:colOff>
      <xdr:row>73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11787</xdr:colOff>
      <xdr:row>75</xdr:row>
      <xdr:rowOff>0</xdr:rowOff>
    </xdr:from>
    <xdr:to>
      <xdr:col>50</xdr:col>
      <xdr:colOff>217714</xdr:colOff>
      <xdr:row>95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97</xdr:row>
      <xdr:rowOff>9524</xdr:rowOff>
    </xdr:from>
    <xdr:to>
      <xdr:col>25</xdr:col>
      <xdr:colOff>238125</xdr:colOff>
      <xdr:row>117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754546</xdr:colOff>
      <xdr:row>5</xdr:row>
      <xdr:rowOff>68745</xdr:rowOff>
    </xdr:from>
    <xdr:to>
      <xdr:col>11</xdr:col>
      <xdr:colOff>84069</xdr:colOff>
      <xdr:row>9</xdr:row>
      <xdr:rowOff>61125</xdr:rowOff>
    </xdr:to>
    <xdr:sp macro="" textlink="">
      <xdr:nvSpPr>
        <xdr:cNvPr id="17" name="Text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5050321" y="1021245"/>
          <a:ext cx="2348948" cy="7543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900">
              <a:latin typeface="Times New Roman" pitchFamily="18" charset="0"/>
              <a:cs typeface="Times New Roman" pitchFamily="18" charset="0"/>
            </a:rPr>
            <a:t>	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% change_PM 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P-value 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RWC (Rice) 	         3.95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&lt;0.0001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RWC (Wheat)	 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6.77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&lt;0.0002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MII (Rice)</a:t>
          </a:r>
          <a:r>
            <a:rPr lang="en-IN" sz="900">
              <a:latin typeface="Times New Roman" pitchFamily="18" charset="0"/>
              <a:cs typeface="Times New Roman" pitchFamily="18" charset="0"/>
            </a:rPr>
            <a:t>	        </a:t>
          </a:r>
          <a:r>
            <a:rPr lang="en-IN" sz="900" b="0" baseline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-11.70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  <a:p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MII (Wheat)	        -13.09</a:t>
          </a:r>
          <a:r>
            <a:rPr lang="en-IN" sz="900">
              <a:latin typeface="Times New Roman" pitchFamily="18" charset="0"/>
              <a:cs typeface="Times New Roman" pitchFamily="18" charset="0"/>
            </a:rPr>
            <a:t>          </a:t>
          </a:r>
          <a:r>
            <a:rPr lang="en-IN" sz="900" b="0">
              <a:solidFill>
                <a:schemeClr val="dk1"/>
              </a:solidFill>
              <a:effectLst/>
              <a:latin typeface="Times New Roman" pitchFamily="18" charset="0"/>
              <a:cs typeface="Times New Roman" pitchFamily="18" charset="0"/>
            </a:rPr>
            <a:t>&lt;0.0000</a:t>
          </a:r>
        </a:p>
      </xdr:txBody>
    </xdr:sp>
    <xdr:clientData/>
  </xdr:twoCellAnchor>
  <xdr:twoCellAnchor>
    <xdr:from>
      <xdr:col>52</xdr:col>
      <xdr:colOff>0</xdr:colOff>
      <xdr:row>66</xdr:row>
      <xdr:rowOff>0</xdr:rowOff>
    </xdr:from>
    <xdr:to>
      <xdr:col>65</xdr:col>
      <xdr:colOff>205927</xdr:colOff>
      <xdr:row>86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</xdr:row>
      <xdr:rowOff>142875</xdr:rowOff>
    </xdr:from>
    <xdr:to>
      <xdr:col>19</xdr:col>
      <xdr:colOff>47625</xdr:colOff>
      <xdr:row>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30</xdr:col>
      <xdr:colOff>124091</xdr:colOff>
      <xdr:row>26</xdr:row>
      <xdr:rowOff>66209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20</xdr:col>
      <xdr:colOff>600074</xdr:colOff>
      <xdr:row>17</xdr:row>
      <xdr:rowOff>142875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600074</xdr:colOff>
      <xdr:row>17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20</xdr:col>
      <xdr:colOff>600074</xdr:colOff>
      <xdr:row>36</xdr:row>
      <xdr:rowOff>142875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20</xdr:row>
      <xdr:rowOff>0</xdr:rowOff>
    </xdr:from>
    <xdr:to>
      <xdr:col>29</xdr:col>
      <xdr:colOff>600074</xdr:colOff>
      <xdr:row>36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20</xdr:col>
      <xdr:colOff>600074</xdr:colOff>
      <xdr:row>55</xdr:row>
      <xdr:rowOff>142875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39</xdr:row>
      <xdr:rowOff>0</xdr:rowOff>
    </xdr:from>
    <xdr:to>
      <xdr:col>29</xdr:col>
      <xdr:colOff>600074</xdr:colOff>
      <xdr:row>55</xdr:row>
      <xdr:rowOff>142875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20</xdr:row>
      <xdr:rowOff>0</xdr:rowOff>
    </xdr:from>
    <xdr:to>
      <xdr:col>38</xdr:col>
      <xdr:colOff>600074</xdr:colOff>
      <xdr:row>36</xdr:row>
      <xdr:rowOff>142875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20</xdr:col>
      <xdr:colOff>600074</xdr:colOff>
      <xdr:row>76</xdr:row>
      <xdr:rowOff>142875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60</xdr:row>
      <xdr:rowOff>0</xdr:rowOff>
    </xdr:from>
    <xdr:to>
      <xdr:col>29</xdr:col>
      <xdr:colOff>600074</xdr:colOff>
      <xdr:row>76</xdr:row>
      <xdr:rowOff>142875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80</xdr:row>
      <xdr:rowOff>0</xdr:rowOff>
    </xdr:from>
    <xdr:to>
      <xdr:col>20</xdr:col>
      <xdr:colOff>600074</xdr:colOff>
      <xdr:row>96</xdr:row>
      <xdr:rowOff>142875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80</xdr:row>
      <xdr:rowOff>0</xdr:rowOff>
    </xdr:from>
    <xdr:to>
      <xdr:col>29</xdr:col>
      <xdr:colOff>600074</xdr:colOff>
      <xdr:row>96</xdr:row>
      <xdr:rowOff>142875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37</xdr:col>
      <xdr:colOff>0</xdr:colOff>
      <xdr:row>55</xdr:row>
      <xdr:rowOff>0</xdr:rowOff>
    </xdr:from>
    <xdr:to>
      <xdr:col>44</xdr:col>
      <xdr:colOff>600074</xdr:colOff>
      <xdr:row>71</xdr:row>
      <xdr:rowOff>142875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114"/>
  <sheetViews>
    <sheetView topLeftCell="A16" zoomScale="85" zoomScaleNormal="85" workbookViewId="0">
      <selection activeCell="E49" sqref="E49"/>
    </sheetView>
  </sheetViews>
  <sheetFormatPr defaultColWidth="9.1328125" defaultRowHeight="14.25" x14ac:dyDescent="0.45"/>
  <cols>
    <col min="3" max="3" width="9.1328125" style="4"/>
    <col min="6" max="6" width="9.1328125" style="4"/>
    <col min="7" max="7" width="10.59765625" style="4" customWidth="1"/>
    <col min="8" max="8" width="11.59765625" style="4" customWidth="1"/>
    <col min="9" max="9" width="11" customWidth="1"/>
    <col min="10" max="10" width="11" style="4" customWidth="1"/>
    <col min="11" max="11" width="11.59765625" style="4" customWidth="1"/>
    <col min="12" max="13" width="9.1328125" style="4"/>
    <col min="14" max="14" width="11.59765625" style="4" customWidth="1"/>
    <col min="15" max="16" width="9.1328125" style="4"/>
    <col min="17" max="17" width="11.59765625" style="4" customWidth="1"/>
    <col min="18" max="19" width="9.1328125" style="4"/>
    <col min="20" max="20" width="11.59765625" style="4" customWidth="1"/>
    <col min="21" max="21" width="14" style="4" customWidth="1"/>
    <col min="22" max="22" width="13.86328125" style="4" customWidth="1"/>
    <col min="23" max="29" width="11.59765625" style="4" customWidth="1"/>
    <col min="30" max="30" width="9.1328125" style="4"/>
    <col min="31" max="41" width="11.59765625" style="4" customWidth="1"/>
    <col min="42" max="42" width="15.3984375" style="4" customWidth="1"/>
    <col min="43" max="43" width="16.59765625" style="4" customWidth="1"/>
    <col min="44" max="44" width="11.59765625" style="4" customWidth="1"/>
    <col min="45" max="46" width="15" style="4" customWidth="1"/>
    <col min="47" max="58" width="11.59765625" style="4" customWidth="1"/>
    <col min="59" max="62" width="9.06640625"/>
    <col min="63" max="63" width="11.59765625" style="4" customWidth="1"/>
    <col min="65" max="66" width="11" style="4" customWidth="1"/>
    <col min="67" max="67" width="12.59765625" style="4" customWidth="1"/>
    <col min="68" max="68" width="13.73046875" style="4" customWidth="1"/>
    <col min="69" max="69" width="14" style="4" customWidth="1"/>
    <col min="70" max="70" width="12.59765625" style="4" customWidth="1"/>
    <col min="71" max="72" width="9.1328125" style="4"/>
    <col min="73" max="73" width="12.59765625" style="4" customWidth="1"/>
    <col min="74" max="74" width="13.3984375" style="4" bestFit="1" customWidth="1"/>
    <col min="75" max="75" width="13.265625" style="4" bestFit="1" customWidth="1"/>
    <col min="76" max="76" width="10.3984375" style="4" bestFit="1" customWidth="1"/>
    <col min="77" max="79" width="10.3984375" style="4" customWidth="1"/>
    <col min="80" max="81" width="9.1328125" style="4"/>
    <col min="82" max="82" width="11.59765625" style="4" customWidth="1"/>
    <col min="85" max="85" width="10.3984375" style="4" bestFit="1" customWidth="1"/>
    <col min="86" max="86" width="9.1328125" style="4"/>
    <col min="92" max="94" width="11.59765625" style="4" customWidth="1"/>
    <col min="95" max="95" width="15.3984375" style="4" customWidth="1"/>
    <col min="96" max="96" width="16.59765625" style="4" customWidth="1"/>
    <col min="97" max="97" width="11.59765625" style="4" customWidth="1"/>
    <col min="98" max="99" width="15.3984375" style="4" customWidth="1"/>
    <col min="100" max="100" width="11.59765625" style="4" customWidth="1"/>
    <col min="102" max="102" width="9.1328125" style="4"/>
    <col min="103" max="103" width="12.59765625" style="4" customWidth="1"/>
    <col min="104" max="109" width="11.59765625" style="4" customWidth="1"/>
    <col min="111" max="111" width="11.59765625" style="4" customWidth="1"/>
  </cols>
  <sheetData>
    <row r="1" spans="1:111" s="1" customFormat="1" x14ac:dyDescent="0.4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6</v>
      </c>
      <c r="O1" s="2" t="s">
        <v>12</v>
      </c>
      <c r="P1" s="2" t="s">
        <v>13</v>
      </c>
      <c r="Q1" s="2" t="s">
        <v>9</v>
      </c>
      <c r="R1" s="2" t="s">
        <v>14</v>
      </c>
      <c r="S1" s="2" t="s">
        <v>15</v>
      </c>
      <c r="T1" s="2" t="s">
        <v>6</v>
      </c>
      <c r="U1" s="2" t="s">
        <v>16</v>
      </c>
      <c r="V1" s="2" t="s">
        <v>17</v>
      </c>
      <c r="W1" s="2" t="s">
        <v>6</v>
      </c>
      <c r="X1" s="2" t="s">
        <v>18</v>
      </c>
      <c r="Y1" s="2" t="s">
        <v>19</v>
      </c>
      <c r="Z1" s="2" t="s">
        <v>6</v>
      </c>
      <c r="AA1" s="2" t="s">
        <v>20</v>
      </c>
      <c r="AB1" s="2" t="s">
        <v>21</v>
      </c>
      <c r="AC1" s="2" t="s">
        <v>9</v>
      </c>
      <c r="AD1" s="2" t="s">
        <v>22</v>
      </c>
      <c r="AE1" s="2" t="s">
        <v>23</v>
      </c>
      <c r="AF1" s="2" t="s">
        <v>6</v>
      </c>
      <c r="AG1" s="2" t="s">
        <v>24</v>
      </c>
      <c r="AH1" s="2" t="s">
        <v>25</v>
      </c>
      <c r="AI1" s="2" t="s">
        <v>6</v>
      </c>
      <c r="AJ1" s="2" t="s">
        <v>26</v>
      </c>
      <c r="AK1" s="2" t="s">
        <v>27</v>
      </c>
      <c r="AL1" s="2" t="s">
        <v>6</v>
      </c>
      <c r="AM1" s="2" t="s">
        <v>28</v>
      </c>
      <c r="AN1" s="2" t="s">
        <v>29</v>
      </c>
      <c r="AO1" s="2" t="s">
        <v>9</v>
      </c>
      <c r="AP1" s="2" t="s">
        <v>30</v>
      </c>
      <c r="AQ1" s="2" t="s">
        <v>31</v>
      </c>
      <c r="AR1" s="2" t="s">
        <v>9</v>
      </c>
      <c r="AS1" s="2" t="s">
        <v>32</v>
      </c>
      <c r="AT1" s="2" t="s">
        <v>33</v>
      </c>
      <c r="AU1" s="2" t="s">
        <v>9</v>
      </c>
      <c r="AV1" s="2" t="s">
        <v>34</v>
      </c>
      <c r="AW1" s="2" t="s">
        <v>35</v>
      </c>
      <c r="AX1" s="2" t="s">
        <v>6</v>
      </c>
      <c r="AY1" s="2" t="s">
        <v>36</v>
      </c>
      <c r="AZ1" s="2" t="s">
        <v>37</v>
      </c>
      <c r="BA1" s="2" t="s">
        <v>6</v>
      </c>
      <c r="BB1" s="2" t="s">
        <v>38</v>
      </c>
      <c r="BC1" s="2" t="s">
        <v>39</v>
      </c>
      <c r="BD1" s="2" t="s">
        <v>6</v>
      </c>
      <c r="BE1" s="2"/>
      <c r="BF1" s="2" t="s">
        <v>0</v>
      </c>
      <c r="BG1" s="4"/>
      <c r="BH1" s="4"/>
      <c r="BI1"/>
      <c r="BJ1"/>
      <c r="BK1" s="2"/>
      <c r="BM1" s="2" t="s">
        <v>40</v>
      </c>
      <c r="BN1" s="2" t="s">
        <v>41</v>
      </c>
      <c r="BO1" s="2" t="s">
        <v>6</v>
      </c>
      <c r="BP1" s="2" t="s">
        <v>42</v>
      </c>
      <c r="BQ1" s="2" t="s">
        <v>43</v>
      </c>
      <c r="BR1" s="2" t="s">
        <v>6</v>
      </c>
      <c r="BS1" s="2" t="s">
        <v>44</v>
      </c>
      <c r="BT1" s="2" t="s">
        <v>45</v>
      </c>
      <c r="BU1" s="2" t="s">
        <v>6</v>
      </c>
      <c r="BV1" s="2" t="s">
        <v>16</v>
      </c>
      <c r="BW1" s="2" t="s">
        <v>17</v>
      </c>
      <c r="BX1" s="2" t="s">
        <v>6</v>
      </c>
      <c r="BY1" s="2" t="s">
        <v>18</v>
      </c>
      <c r="BZ1" s="2" t="s">
        <v>19</v>
      </c>
      <c r="CA1" s="2" t="s">
        <v>6</v>
      </c>
      <c r="CB1" s="2" t="s">
        <v>20</v>
      </c>
      <c r="CC1" s="2" t="s">
        <v>21</v>
      </c>
      <c r="CD1" s="2" t="s">
        <v>9</v>
      </c>
      <c r="CE1" s="1" t="s">
        <v>22</v>
      </c>
      <c r="CF1" s="1" t="s">
        <v>23</v>
      </c>
      <c r="CG1" s="2" t="s">
        <v>6</v>
      </c>
      <c r="CH1" s="2" t="s">
        <v>24</v>
      </c>
      <c r="CI1" s="2" t="s">
        <v>25</v>
      </c>
      <c r="CJ1" s="2" t="s">
        <v>6</v>
      </c>
      <c r="CK1" s="2" t="s">
        <v>26</v>
      </c>
      <c r="CL1" s="2" t="s">
        <v>27</v>
      </c>
      <c r="CM1" s="2" t="s">
        <v>6</v>
      </c>
      <c r="CN1" s="2" t="s">
        <v>28</v>
      </c>
      <c r="CO1" s="2" t="s">
        <v>29</v>
      </c>
      <c r="CP1" s="2" t="s">
        <v>9</v>
      </c>
      <c r="CQ1" s="2" t="s">
        <v>30</v>
      </c>
      <c r="CR1" s="2" t="s">
        <v>31</v>
      </c>
      <c r="CS1" s="2" t="s">
        <v>9</v>
      </c>
      <c r="CT1" s="2" t="s">
        <v>32</v>
      </c>
      <c r="CU1" s="2" t="s">
        <v>33</v>
      </c>
      <c r="CV1" s="2" t="s">
        <v>9</v>
      </c>
      <c r="CW1" s="2" t="s">
        <v>34</v>
      </c>
      <c r="CX1" s="2" t="s">
        <v>35</v>
      </c>
      <c r="CY1" s="2" t="s">
        <v>6</v>
      </c>
      <c r="CZ1" s="2" t="s">
        <v>36</v>
      </c>
      <c r="DA1" s="2" t="s">
        <v>37</v>
      </c>
      <c r="DB1" s="2" t="s">
        <v>6</v>
      </c>
      <c r="DC1" s="2" t="s">
        <v>38</v>
      </c>
      <c r="DD1" s="2" t="s">
        <v>39</v>
      </c>
      <c r="DE1" s="2" t="s">
        <v>6</v>
      </c>
      <c r="DG1" s="2" t="s">
        <v>0</v>
      </c>
    </row>
    <row r="2" spans="1:111" x14ac:dyDescent="0.45">
      <c r="A2">
        <v>1</v>
      </c>
      <c r="B2" s="3">
        <v>7.1749999999999998</v>
      </c>
      <c r="C2" s="3">
        <v>1.6</v>
      </c>
      <c r="D2" s="3">
        <v>5.98</v>
      </c>
      <c r="E2" s="4">
        <v>0.48</v>
      </c>
      <c r="F2" s="4">
        <v>17.2</v>
      </c>
      <c r="G2" s="4">
        <v>19.8</v>
      </c>
      <c r="H2" s="6">
        <f>((G2-F2)/F2)*100</f>
        <v>15.116279069767453</v>
      </c>
      <c r="I2" s="6">
        <v>2.1</v>
      </c>
      <c r="J2" s="6">
        <v>1.95</v>
      </c>
      <c r="K2" s="6">
        <f>((I2-J2)/I2)*100</f>
        <v>7.1428571428571495</v>
      </c>
      <c r="L2" s="4">
        <v>62.4</v>
      </c>
      <c r="M2" s="4">
        <v>68.400000000000006</v>
      </c>
      <c r="N2" s="6">
        <f>((M2-L2)/L2)*100</f>
        <v>9.6153846153846274</v>
      </c>
      <c r="O2" s="6">
        <v>5.45</v>
      </c>
      <c r="P2" s="6">
        <v>5.25</v>
      </c>
      <c r="Q2" s="6">
        <f>((O2-P2)/O2)*100</f>
        <v>3.6697247706422047</v>
      </c>
      <c r="R2" s="3">
        <v>0.64</v>
      </c>
      <c r="S2" s="3">
        <f t="shared" ref="S2:S7" si="0">R2+0.06</f>
        <v>0.7</v>
      </c>
      <c r="T2" s="6">
        <f>((S2-R2)/R2)*100</f>
        <v>9.3749999999999911</v>
      </c>
      <c r="U2" s="6">
        <v>25.4</v>
      </c>
      <c r="V2" s="6">
        <f t="shared" ref="V2:V7" si="1">U2+0.8</f>
        <v>26.2</v>
      </c>
      <c r="W2" s="6">
        <f>((V2-U2)/U2)*100</f>
        <v>3.1496062992126013</v>
      </c>
      <c r="X2" s="3">
        <v>84.26</v>
      </c>
      <c r="Y2" s="3">
        <v>87.46</v>
      </c>
      <c r="Z2" s="3">
        <f>((Y2-X2)/X2)*100</f>
        <v>3.7977688108236278</v>
      </c>
      <c r="AA2" s="6">
        <v>32</v>
      </c>
      <c r="AB2" s="6">
        <f>AA2-2.2</f>
        <v>29.8</v>
      </c>
      <c r="AC2" s="6">
        <f>((AA2-AB2)/AA2)*100</f>
        <v>6.8749999999999982</v>
      </c>
      <c r="AD2" s="4">
        <v>22.259999999999994</v>
      </c>
      <c r="AE2" s="3">
        <v>24.79</v>
      </c>
      <c r="AF2" s="6">
        <f>((AE2-AD2)/AD2)*100</f>
        <v>11.365678346810446</v>
      </c>
      <c r="AG2" s="5">
        <v>2.214</v>
      </c>
      <c r="AH2" s="5">
        <v>2.6139999999999999</v>
      </c>
      <c r="AI2" s="6">
        <f>((AH2-AG2)/AG2)*100</f>
        <v>18.066847335140015</v>
      </c>
      <c r="AJ2" s="5">
        <v>7.8490000000000002</v>
      </c>
      <c r="AK2" s="5">
        <v>11.256</v>
      </c>
      <c r="AL2" s="6">
        <f>((AK2-AJ2)/AJ2)*100</f>
        <v>43.406803414447701</v>
      </c>
      <c r="AM2" s="3">
        <v>3.37</v>
      </c>
      <c r="AN2" s="3">
        <v>2.8</v>
      </c>
      <c r="AO2" s="6">
        <f>((AM2-AN2)/AM2)*100</f>
        <v>16.913946587537097</v>
      </c>
      <c r="AP2" s="5">
        <v>0.71100000000000008</v>
      </c>
      <c r="AQ2" s="5">
        <v>0.54900000000000004</v>
      </c>
      <c r="AR2" s="6">
        <f>((AP2-AQ2)/AP2)*100</f>
        <v>22.784810126582279</v>
      </c>
      <c r="AS2" s="5">
        <v>1.0359999999999998</v>
      </c>
      <c r="AT2" s="5">
        <v>0.79200000000000004</v>
      </c>
      <c r="AU2" s="6">
        <f>((AS2-AT2)/AS2)*100</f>
        <v>23.552123552123536</v>
      </c>
      <c r="AV2" s="5">
        <v>0.79</v>
      </c>
      <c r="AW2" s="5">
        <v>0.91200000000000003</v>
      </c>
      <c r="AX2" s="6">
        <f>((AW2-AV2)/AV2)*100</f>
        <v>15.443037974683543</v>
      </c>
      <c r="AY2" s="5">
        <v>0.63300000000000001</v>
      </c>
      <c r="AZ2" s="5">
        <v>0.65600000000000003</v>
      </c>
      <c r="BA2" s="6">
        <f t="shared" ref="BA2:BA12" si="2">((AZ2-AY2)/AY2)*100</f>
        <v>3.6334913112164329</v>
      </c>
      <c r="BB2" s="5">
        <v>0.55400000000000005</v>
      </c>
      <c r="BC2" s="5">
        <v>0.57899999999999996</v>
      </c>
      <c r="BD2" s="6">
        <f>((BC2-BB2)/BB2)*100</f>
        <v>4.5126353790613551</v>
      </c>
      <c r="BE2" s="5"/>
      <c r="BF2" s="6">
        <v>7.1749999999999998</v>
      </c>
      <c r="BG2" s="3"/>
      <c r="BH2" s="3"/>
      <c r="BI2" s="12"/>
      <c r="BJ2" s="12"/>
      <c r="BK2" s="6"/>
      <c r="BM2" s="4">
        <v>64.400000000000006</v>
      </c>
      <c r="BN2" s="4">
        <v>66.900000000000006</v>
      </c>
      <c r="BO2" s="6">
        <f>((BN2-BM2)/BM2)*100</f>
        <v>3.8819875776397512</v>
      </c>
      <c r="BP2" s="4">
        <v>17.100000000000001</v>
      </c>
      <c r="BQ2" s="4">
        <v>17.700000000000003</v>
      </c>
      <c r="BR2" s="6">
        <f>((BQ2-BP2)/BP2)*100</f>
        <v>3.5087719298245696</v>
      </c>
      <c r="BS2" s="4">
        <v>60.2</v>
      </c>
      <c r="BT2" s="4">
        <f>BS2+1.2</f>
        <v>61.400000000000006</v>
      </c>
      <c r="BU2" s="6">
        <f>((BT2-BS2)/BS2)*100</f>
        <v>1.9933554817275794</v>
      </c>
      <c r="BV2" s="6">
        <v>41.9</v>
      </c>
      <c r="BW2" s="6">
        <f>BV2+0.45</f>
        <v>42.35</v>
      </c>
      <c r="BX2" s="6">
        <f>((BW2-BV2)/BV2)*100</f>
        <v>1.0739856801909375</v>
      </c>
      <c r="BY2" s="3">
        <v>75.510000000000005</v>
      </c>
      <c r="BZ2" s="3">
        <v>80.3</v>
      </c>
      <c r="CA2" s="3">
        <f>((BZ2-BY2)/BY2)*100</f>
        <v>6.3435306581909572</v>
      </c>
      <c r="CB2" s="6">
        <v>27</v>
      </c>
      <c r="CC2" s="6">
        <v>24.6</v>
      </c>
      <c r="CD2" s="6">
        <f>((CB2-CC2)/CB2)*100</f>
        <v>8.888888888888884</v>
      </c>
      <c r="CE2" s="16">
        <v>18.809999999999992</v>
      </c>
      <c r="CF2" s="16">
        <v>20.98</v>
      </c>
      <c r="CG2" s="6">
        <f>((CF2-CE2)/CE2)*100</f>
        <v>11.536416799574747</v>
      </c>
      <c r="CH2" s="5">
        <v>1.3639999999999999</v>
      </c>
      <c r="CI2" s="19">
        <v>1.589</v>
      </c>
      <c r="CJ2" s="6">
        <f>((CI2-CH2)/CH2)*100</f>
        <v>16.495601173020535</v>
      </c>
      <c r="CK2" s="5">
        <v>2.6560000000000001</v>
      </c>
      <c r="CL2" s="5">
        <v>2.948</v>
      </c>
      <c r="CM2" s="6">
        <v>10.99397590361445</v>
      </c>
      <c r="CN2" s="3">
        <v>3.0100000000000002</v>
      </c>
      <c r="CO2" s="3">
        <v>2.66</v>
      </c>
      <c r="CP2" s="6">
        <f>((CN2-CO2)/CN2)*100</f>
        <v>11.627906976744189</v>
      </c>
      <c r="CQ2" s="5">
        <v>0.157</v>
      </c>
      <c r="CR2" s="5">
        <v>0.129</v>
      </c>
      <c r="CS2" s="6">
        <f>((CQ2-CR2)/CQ2)*100</f>
        <v>17.834394904458598</v>
      </c>
      <c r="CT2" s="5">
        <v>0.34699999999999998</v>
      </c>
      <c r="CU2" s="5">
        <v>0.25600000000000001</v>
      </c>
      <c r="CV2" s="6">
        <f>((CT2-CU2)/CT2)*100</f>
        <v>26.224783861671462</v>
      </c>
      <c r="CW2" s="5">
        <v>0.82600000000000007</v>
      </c>
      <c r="CX2" s="5">
        <v>0.92600000000000005</v>
      </c>
      <c r="CY2" s="6">
        <f>((CX2-CW2)/CW2)*100</f>
        <v>12.10653753026634</v>
      </c>
      <c r="CZ2" s="5">
        <v>0.61399999999999999</v>
      </c>
      <c r="DA2" s="5">
        <v>0.63800000000000001</v>
      </c>
      <c r="DB2" s="6">
        <f>((DA2-CZ2)/CZ2)*100</f>
        <v>3.9087947882736196</v>
      </c>
      <c r="DC2" s="5">
        <v>0.56100000000000005</v>
      </c>
      <c r="DD2" s="5">
        <v>0.58599999999999997</v>
      </c>
      <c r="DE2" s="6">
        <f>((DD2-DC2)/DC2)*100</f>
        <v>4.4563279857397342</v>
      </c>
      <c r="DF2" s="5"/>
      <c r="DG2" s="6">
        <v>7.1749999999999998</v>
      </c>
    </row>
    <row r="3" spans="1:111" x14ac:dyDescent="0.45">
      <c r="A3">
        <v>2</v>
      </c>
      <c r="B3" s="3">
        <v>7.92</v>
      </c>
      <c r="C3" s="3">
        <v>2.2999999999999998</v>
      </c>
      <c r="D3" s="3">
        <v>5.21</v>
      </c>
      <c r="E3" s="4">
        <v>0.42</v>
      </c>
      <c r="F3" s="4">
        <v>16.8</v>
      </c>
      <c r="G3" s="4">
        <v>17.899999999999999</v>
      </c>
      <c r="H3" s="6">
        <f t="shared" ref="H3:H38" si="3">((G3-F3)/F3)*100</f>
        <v>6.5476190476190341</v>
      </c>
      <c r="I3" s="6">
        <v>1.95</v>
      </c>
      <c r="J3" s="6">
        <v>1.85</v>
      </c>
      <c r="K3" s="6">
        <f t="shared" ref="K3:K38" si="4">((I3-J3)/I3)*100</f>
        <v>5.1282051282051215</v>
      </c>
      <c r="L3" s="4">
        <v>58.9</v>
      </c>
      <c r="M3" s="4">
        <v>63.8</v>
      </c>
      <c r="N3" s="6">
        <f t="shared" ref="N3:N38" si="5">((M3-L3)/L3)*100</f>
        <v>8.3191850594227486</v>
      </c>
      <c r="O3" s="6">
        <v>6.1</v>
      </c>
      <c r="P3" s="6">
        <v>5.95</v>
      </c>
      <c r="Q3" s="6">
        <f t="shared" ref="Q3:Q38" si="6">((O3-P3)/O3)*100</f>
        <v>2.4590163934426141</v>
      </c>
      <c r="R3" s="3">
        <v>0.65</v>
      </c>
      <c r="S3" s="3">
        <f t="shared" si="0"/>
        <v>0.71</v>
      </c>
      <c r="T3" s="6">
        <f t="shared" ref="T3:T38" si="7">((S3-R3)/R3)*100</f>
        <v>9.2307692307692211</v>
      </c>
      <c r="U3" s="6">
        <v>26.1</v>
      </c>
      <c r="V3" s="6">
        <f t="shared" si="1"/>
        <v>26.900000000000002</v>
      </c>
      <c r="W3" s="6">
        <f t="shared" ref="W3:W38" si="8">((V3-U3)/U3)*100</f>
        <v>3.065134099616861</v>
      </c>
      <c r="X3" s="3">
        <v>85.13</v>
      </c>
      <c r="Y3" s="3">
        <v>87.42</v>
      </c>
      <c r="Z3" s="3">
        <f t="shared" ref="Z3:Z38" si="9">((Y3-X3)/X3)*100</f>
        <v>2.6900035240220914</v>
      </c>
      <c r="AA3" s="6">
        <v>33</v>
      </c>
      <c r="AB3" s="6">
        <v>29.8</v>
      </c>
      <c r="AC3" s="6">
        <f t="shared" ref="AC3:AC38" si="10">((AA3-AB3)/AA3)*100</f>
        <v>9.6969696969696937</v>
      </c>
      <c r="AD3" s="4">
        <v>22.839999999999996</v>
      </c>
      <c r="AE3" s="3">
        <v>25.16</v>
      </c>
      <c r="AF3" s="6">
        <f t="shared" ref="AF3:AF38" si="11">((AE3-AD3)/AD3)*100</f>
        <v>10.157618213660264</v>
      </c>
      <c r="AG3" s="5">
        <v>2.3140000000000001</v>
      </c>
      <c r="AH3" s="5">
        <v>2.589</v>
      </c>
      <c r="AI3" s="6">
        <f t="shared" ref="AI3:AI38" si="12">((AH3-AG3)/AG3)*100</f>
        <v>11.884183232497834</v>
      </c>
      <c r="AJ3" s="5">
        <v>7.6420000000000003</v>
      </c>
      <c r="AK3" s="5">
        <v>10.846</v>
      </c>
      <c r="AL3" s="6">
        <f t="shared" ref="AL3:AL38" si="13">((AK3-AJ3)/AJ3)*100</f>
        <v>41.92619733054174</v>
      </c>
      <c r="AM3" s="3">
        <v>3.26</v>
      </c>
      <c r="AN3" s="3">
        <v>2.8699999999999997</v>
      </c>
      <c r="AO3" s="6">
        <f t="shared" ref="AO3:AO38" si="14">((AM3-AN3)/AM3)*100</f>
        <v>11.963190184049084</v>
      </c>
      <c r="AP3" s="5">
        <v>0.76600000000000001</v>
      </c>
      <c r="AQ3" s="5">
        <v>0.58599999999999997</v>
      </c>
      <c r="AR3" s="6">
        <f t="shared" ref="AR3:AR38" si="15">((AP3-AQ3)/AP3)*100</f>
        <v>23.498694516971284</v>
      </c>
      <c r="AS3" s="5">
        <v>1.1359999999999999</v>
      </c>
      <c r="AT3" s="5">
        <v>0.90300000000000002</v>
      </c>
      <c r="AU3" s="6">
        <f t="shared" ref="AU3:AU38" si="16">((AS3-AT3)/AS3)*100</f>
        <v>20.510563380281681</v>
      </c>
      <c r="AV3" s="5">
        <v>0.78700000000000003</v>
      </c>
      <c r="AW3" s="5">
        <v>0.876</v>
      </c>
      <c r="AX3" s="6">
        <f t="shared" ref="AX3:AX38" si="17">((AW3-AV3)/AV3)*100</f>
        <v>11.308767471410414</v>
      </c>
      <c r="AY3" s="5">
        <v>0.64100000000000001</v>
      </c>
      <c r="AZ3" s="5">
        <v>0.66800000000000004</v>
      </c>
      <c r="BA3" s="6">
        <f t="shared" si="2"/>
        <v>4.2121684867394729</v>
      </c>
      <c r="BB3" s="5">
        <v>0.56100000000000005</v>
      </c>
      <c r="BC3" s="5">
        <v>0.57599999999999996</v>
      </c>
      <c r="BD3" s="6">
        <f t="shared" ref="BD3:BD38" si="18">((BC3-BB3)/BB3)*100</f>
        <v>2.6737967914438325</v>
      </c>
      <c r="BE3" s="5"/>
      <c r="BF3" s="6">
        <v>7.92</v>
      </c>
      <c r="BG3" s="3"/>
      <c r="BH3" s="3"/>
      <c r="BI3" s="12"/>
      <c r="BJ3" s="12"/>
      <c r="BK3" s="6"/>
      <c r="BM3" s="4">
        <v>63.8</v>
      </c>
      <c r="BN3" s="4">
        <v>67.2</v>
      </c>
      <c r="BO3" s="6">
        <f t="shared" ref="BO3:BO38" si="19">((BN3-BM3)/BM3)*100</f>
        <v>5.3291536050156827</v>
      </c>
      <c r="BP3" s="4">
        <v>16.899999999999999</v>
      </c>
      <c r="BQ3" s="4">
        <v>17.5</v>
      </c>
      <c r="BR3" s="6">
        <f t="shared" ref="BR3:BR38" si="20">((BQ3-BP3)/BP3)*100</f>
        <v>3.550295857988174</v>
      </c>
      <c r="BS3" s="4">
        <v>58.9</v>
      </c>
      <c r="BT3" s="4">
        <v>60.2</v>
      </c>
      <c r="BU3" s="6">
        <f t="shared" ref="BU3:BU38" si="21">((BT3-BS3)/BS3)*100</f>
        <v>2.2071307300509413</v>
      </c>
      <c r="BV3" s="6">
        <v>42.6</v>
      </c>
      <c r="BW3" s="6">
        <f>BV3+0.45</f>
        <v>43.050000000000004</v>
      </c>
      <c r="BX3" s="6">
        <f t="shared" ref="BX3:BX38" si="22">((BW3-BV3)/BV3)*100</f>
        <v>1.0563380281690207</v>
      </c>
      <c r="BY3" s="3">
        <v>76.38</v>
      </c>
      <c r="BZ3" s="3">
        <v>80.62</v>
      </c>
      <c r="CA3" s="3">
        <f t="shared" ref="CA3:CA38" si="23">((BZ3-BY3)/BY3)*100</f>
        <v>5.5511914113642442</v>
      </c>
      <c r="CB3" s="6">
        <v>28</v>
      </c>
      <c r="CC3" s="6">
        <v>24.6</v>
      </c>
      <c r="CD3" s="6">
        <f t="shared" ref="CD3:CD38" si="24">((CB3-CC3)/CB3)*100</f>
        <v>12.142857142857137</v>
      </c>
      <c r="CE3" s="16">
        <v>19.389999999999993</v>
      </c>
      <c r="CF3" s="16">
        <v>20.96</v>
      </c>
      <c r="CG3" s="6">
        <f t="shared" ref="CG3:CG38" si="25">((CF3-CE3)/CE3)*100</f>
        <v>8.0969571944301606</v>
      </c>
      <c r="CH3" s="5">
        <v>1.3620000000000001</v>
      </c>
      <c r="CI3" s="19">
        <v>1.6120000000000001</v>
      </c>
      <c r="CJ3" s="6">
        <f t="shared" ref="CJ3:CJ38" si="26">((CI3-CH3)/CH3)*100</f>
        <v>18.355359765051393</v>
      </c>
      <c r="CK3" s="5">
        <v>2.742</v>
      </c>
      <c r="CL3" s="5">
        <v>3.1230000000000002</v>
      </c>
      <c r="CM3" s="6">
        <v>13.894967177242897</v>
      </c>
      <c r="CN3" s="3">
        <v>2.9</v>
      </c>
      <c r="CO3" s="3">
        <v>2.57</v>
      </c>
      <c r="CP3" s="6">
        <f t="shared" ref="CP3:CP38" si="27">((CN3-CO3)/CN3)*100</f>
        <v>11.379310344827589</v>
      </c>
      <c r="CQ3" s="5">
        <v>0.16200000000000001</v>
      </c>
      <c r="CR3" s="5">
        <v>0.13200000000000001</v>
      </c>
      <c r="CS3" s="6">
        <f t="shared" ref="CS3:CS38" si="28">((CQ3-CR3)/CQ3)*100</f>
        <v>18.518518518518519</v>
      </c>
      <c r="CT3" s="5">
        <v>0.36799999999999999</v>
      </c>
      <c r="CU3" s="5">
        <v>0.28099999999999997</v>
      </c>
      <c r="CV3" s="6">
        <f t="shared" ref="CV3:CV38" si="29">((CT3-CU3)/CT3)*100</f>
        <v>23.641304347826093</v>
      </c>
      <c r="CW3" s="5">
        <v>0.82300000000000006</v>
      </c>
      <c r="CX3" s="5">
        <v>1.0229999999999999</v>
      </c>
      <c r="CY3" s="6">
        <f t="shared" ref="CY3:CY38" si="30">((CX3-CW3)/CW3)*100</f>
        <v>24.301336573511524</v>
      </c>
      <c r="CZ3" s="5">
        <v>0.628</v>
      </c>
      <c r="DA3" s="5">
        <v>0.64600000000000002</v>
      </c>
      <c r="DB3" s="6">
        <f t="shared" ref="DB3:DB12" si="31">((DA3-CZ3)/CZ3)*100</f>
        <v>2.866242038216563</v>
      </c>
      <c r="DC3" s="5">
        <v>0.57299999999999995</v>
      </c>
      <c r="DD3" s="5">
        <v>0.59099999999999997</v>
      </c>
      <c r="DE3" s="6">
        <f t="shared" ref="DE3:DE12" si="32">((DD3-DC3)/DC3)*100</f>
        <v>3.1413612565445059</v>
      </c>
      <c r="DF3" s="5"/>
      <c r="DG3" s="6">
        <v>7.92</v>
      </c>
    </row>
    <row r="4" spans="1:111" x14ac:dyDescent="0.45">
      <c r="A4">
        <v>3</v>
      </c>
      <c r="B4" s="3">
        <v>8.06</v>
      </c>
      <c r="C4" s="3">
        <v>2.1</v>
      </c>
      <c r="D4" s="3">
        <v>7.29</v>
      </c>
      <c r="E4" s="4">
        <v>0.5</v>
      </c>
      <c r="F4" s="4">
        <v>15.9</v>
      </c>
      <c r="G4" s="4">
        <v>17.100000000000001</v>
      </c>
      <c r="H4" s="6">
        <f t="shared" si="3"/>
        <v>7.547169811320761</v>
      </c>
      <c r="I4" s="6">
        <v>3.1</v>
      </c>
      <c r="J4" s="6">
        <v>2.95</v>
      </c>
      <c r="K4" s="6">
        <f t="shared" si="4"/>
        <v>4.8387096774193523</v>
      </c>
      <c r="L4" s="4">
        <v>54.6</v>
      </c>
      <c r="M4" s="4">
        <v>57.8</v>
      </c>
      <c r="N4" s="6">
        <f t="shared" si="5"/>
        <v>5.8608058608058533</v>
      </c>
      <c r="O4" s="6">
        <v>6.25</v>
      </c>
      <c r="P4" s="6">
        <v>6.12</v>
      </c>
      <c r="Q4" s="6">
        <f t="shared" si="6"/>
        <v>2.0799999999999983</v>
      </c>
      <c r="R4" s="3">
        <v>0.64</v>
      </c>
      <c r="S4" s="3">
        <f t="shared" si="0"/>
        <v>0.7</v>
      </c>
      <c r="T4" s="6">
        <f t="shared" si="7"/>
        <v>9.3749999999999911</v>
      </c>
      <c r="U4" s="6">
        <v>24.8</v>
      </c>
      <c r="V4" s="6">
        <f t="shared" si="1"/>
        <v>25.6</v>
      </c>
      <c r="W4" s="6">
        <f t="shared" si="8"/>
        <v>3.2258064516129057</v>
      </c>
      <c r="X4" s="3">
        <v>85.23</v>
      </c>
      <c r="Y4" s="3">
        <v>87.98</v>
      </c>
      <c r="Z4" s="3">
        <f t="shared" si="9"/>
        <v>3.226563416637334</v>
      </c>
      <c r="AA4" s="6">
        <v>32.800000000000004</v>
      </c>
      <c r="AB4" s="6">
        <f>AA4-2.2</f>
        <v>30.600000000000005</v>
      </c>
      <c r="AC4" s="6">
        <f t="shared" si="10"/>
        <v>6.7073170731707297</v>
      </c>
      <c r="AD4" s="4">
        <v>21.289999999999996</v>
      </c>
      <c r="AE4" s="3">
        <v>23.78</v>
      </c>
      <c r="AF4" s="6">
        <f t="shared" si="11"/>
        <v>11.69563175199627</v>
      </c>
      <c r="AG4" s="5">
        <v>2.1240000000000001</v>
      </c>
      <c r="AH4" s="5">
        <v>2.3450000000000002</v>
      </c>
      <c r="AI4" s="6">
        <f t="shared" si="12"/>
        <v>10.404896421845578</v>
      </c>
      <c r="AJ4" s="5">
        <v>7.5259999999999998</v>
      </c>
      <c r="AK4" s="5">
        <v>9.9960000000000004</v>
      </c>
      <c r="AL4" s="6">
        <f t="shared" si="13"/>
        <v>32.819558862609625</v>
      </c>
      <c r="AM4" s="3">
        <v>3.87</v>
      </c>
      <c r="AN4" s="3">
        <v>3.28</v>
      </c>
      <c r="AO4" s="6">
        <f t="shared" si="14"/>
        <v>15.245478036175719</v>
      </c>
      <c r="AP4" s="5">
        <v>0.61599999999999999</v>
      </c>
      <c r="AQ4" s="5">
        <v>0.48599999999999999</v>
      </c>
      <c r="AR4" s="6">
        <f t="shared" si="15"/>
        <v>21.103896103896105</v>
      </c>
      <c r="AS4" s="5">
        <v>0.999</v>
      </c>
      <c r="AT4" s="5">
        <v>0.77600000000000002</v>
      </c>
      <c r="AU4" s="6">
        <f t="shared" si="16"/>
        <v>22.322322322322318</v>
      </c>
      <c r="AV4" s="5">
        <v>0.77500000000000002</v>
      </c>
      <c r="AW4" s="5">
        <v>0.92600000000000005</v>
      </c>
      <c r="AX4" s="6">
        <f t="shared" si="17"/>
        <v>19.483870967741936</v>
      </c>
      <c r="AY4" s="5">
        <v>0.61799999999999999</v>
      </c>
      <c r="AZ4" s="5">
        <v>0.67400000000000004</v>
      </c>
      <c r="BA4" s="6">
        <f t="shared" si="2"/>
        <v>9.0614886731391664</v>
      </c>
      <c r="BB4" s="5">
        <v>0.53600000000000003</v>
      </c>
      <c r="BC4" s="5">
        <v>0.57099999999999995</v>
      </c>
      <c r="BD4" s="6">
        <f t="shared" si="18"/>
        <v>6.5298507462686413</v>
      </c>
      <c r="BE4" s="5"/>
      <c r="BF4" s="6">
        <v>8.06</v>
      </c>
      <c r="BG4" s="3"/>
      <c r="BH4" s="3"/>
      <c r="BI4" s="12"/>
      <c r="BJ4" s="12"/>
      <c r="BK4" s="6"/>
      <c r="BM4" s="4">
        <v>65.099999999999994</v>
      </c>
      <c r="BN4" s="4">
        <v>68.2</v>
      </c>
      <c r="BO4" s="6">
        <f t="shared" si="19"/>
        <v>4.7619047619047752</v>
      </c>
      <c r="BP4" s="4">
        <v>15.9</v>
      </c>
      <c r="BQ4" s="4">
        <v>16.5</v>
      </c>
      <c r="BR4" s="6">
        <f t="shared" si="20"/>
        <v>3.7735849056603752</v>
      </c>
      <c r="BS4" s="4">
        <v>63.2</v>
      </c>
      <c r="BT4" s="4">
        <v>64.2</v>
      </c>
      <c r="BU4" s="6">
        <f t="shared" si="21"/>
        <v>1.582278481012658</v>
      </c>
      <c r="BV4" s="6">
        <v>41.3</v>
      </c>
      <c r="BW4" s="6">
        <f>BV4+0.45</f>
        <v>41.75</v>
      </c>
      <c r="BX4" s="6">
        <f t="shared" si="22"/>
        <v>1.0895883777239779</v>
      </c>
      <c r="BY4" s="3">
        <v>76.48</v>
      </c>
      <c r="BZ4" s="3">
        <v>81.09</v>
      </c>
      <c r="CA4" s="3">
        <f t="shared" si="23"/>
        <v>6.0277196652719658</v>
      </c>
      <c r="CB4" s="6">
        <v>27.800000000000004</v>
      </c>
      <c r="CC4" s="6">
        <v>25.400000000000006</v>
      </c>
      <c r="CD4" s="6">
        <f t="shared" si="24"/>
        <v>8.6330935251798504</v>
      </c>
      <c r="CE4" s="16">
        <v>17.839999999999993</v>
      </c>
      <c r="CF4" s="16">
        <v>21.12</v>
      </c>
      <c r="CG4" s="6">
        <f t="shared" si="25"/>
        <v>18.385650224215301</v>
      </c>
      <c r="CH4" s="5">
        <v>1.274</v>
      </c>
      <c r="CI4" s="19">
        <v>1.4450000000000001</v>
      </c>
      <c r="CJ4" s="6">
        <f t="shared" si="26"/>
        <v>13.422291993720567</v>
      </c>
      <c r="CK4" s="5">
        <v>2.6259999999999994</v>
      </c>
      <c r="CL4" s="5">
        <v>2.948</v>
      </c>
      <c r="CM4" s="6">
        <v>12.261995430312284</v>
      </c>
      <c r="CN4" s="3">
        <v>3.05</v>
      </c>
      <c r="CO4" s="3">
        <v>2.4700000000000002</v>
      </c>
      <c r="CP4" s="6">
        <f t="shared" si="27"/>
        <v>19.016393442622938</v>
      </c>
      <c r="CQ4" s="5">
        <v>0.189</v>
      </c>
      <c r="CR4" s="5">
        <v>0.14199999999999999</v>
      </c>
      <c r="CS4" s="6">
        <f t="shared" si="28"/>
        <v>24.867724867724874</v>
      </c>
      <c r="CT4" s="5">
        <v>0.34899999999999998</v>
      </c>
      <c r="CU4" s="5">
        <v>0.27899999999999997</v>
      </c>
      <c r="CV4" s="6">
        <f t="shared" si="29"/>
        <v>20.057306590257884</v>
      </c>
      <c r="CW4" s="5">
        <v>0.81100000000000005</v>
      </c>
      <c r="CX4" s="5">
        <v>0.94599999999999995</v>
      </c>
      <c r="CY4" s="6">
        <f t="shared" si="30"/>
        <v>16.646115906288518</v>
      </c>
      <c r="CZ4" s="5">
        <v>0.60899999999999999</v>
      </c>
      <c r="DA4" s="5">
        <v>0.65100000000000002</v>
      </c>
      <c r="DB4" s="6">
        <f t="shared" si="31"/>
        <v>6.8965517241379377</v>
      </c>
      <c r="DC4" s="5">
        <v>0.56000000000000005</v>
      </c>
      <c r="DD4" s="5">
        <v>0.57899999999999996</v>
      </c>
      <c r="DE4" s="6">
        <f t="shared" si="32"/>
        <v>3.3928571428571259</v>
      </c>
      <c r="DF4" s="5"/>
      <c r="DG4" s="6">
        <v>8.06</v>
      </c>
    </row>
    <row r="5" spans="1:111" x14ac:dyDescent="0.45">
      <c r="A5">
        <v>4</v>
      </c>
      <c r="B5" s="7">
        <v>8.1</v>
      </c>
      <c r="C5" s="7">
        <v>2.6</v>
      </c>
      <c r="D5" s="7">
        <v>9.41</v>
      </c>
      <c r="E5" s="4">
        <v>0.41</v>
      </c>
      <c r="F5" s="4">
        <v>14.8</v>
      </c>
      <c r="G5" s="4">
        <v>16.399999999999999</v>
      </c>
      <c r="H5" s="6">
        <f t="shared" si="3"/>
        <v>10.810810810810796</v>
      </c>
      <c r="I5" s="18">
        <v>2.4500000000000002</v>
      </c>
      <c r="J5" s="6">
        <v>2.2599999999999998</v>
      </c>
      <c r="K5" s="6">
        <f t="shared" si="4"/>
        <v>7.7551020408163414</v>
      </c>
      <c r="L5" s="4">
        <v>56.8</v>
      </c>
      <c r="M5" s="4">
        <v>61.4</v>
      </c>
      <c r="N5" s="6">
        <f t="shared" si="5"/>
        <v>8.0985915492957776</v>
      </c>
      <c r="O5" s="6">
        <v>6.15</v>
      </c>
      <c r="P5" s="6">
        <v>5.85</v>
      </c>
      <c r="Q5" s="6">
        <f t="shared" si="6"/>
        <v>4.8780487804878163</v>
      </c>
      <c r="R5" s="3">
        <v>0.63</v>
      </c>
      <c r="S5" s="3">
        <f t="shared" si="0"/>
        <v>0.69</v>
      </c>
      <c r="T5" s="6">
        <f t="shared" si="7"/>
        <v>9.5238095238095148</v>
      </c>
      <c r="U5" s="6">
        <v>25.34</v>
      </c>
      <c r="V5" s="6">
        <f t="shared" si="1"/>
        <v>26.14</v>
      </c>
      <c r="W5" s="6">
        <f t="shared" si="8"/>
        <v>3.1570639305445964</v>
      </c>
      <c r="X5" s="3">
        <v>84.96</v>
      </c>
      <c r="Y5" s="3">
        <v>87.46</v>
      </c>
      <c r="Z5" s="3">
        <f t="shared" si="9"/>
        <v>2.9425612052730701</v>
      </c>
      <c r="AA5" s="6">
        <v>33.300000000000004</v>
      </c>
      <c r="AB5" s="6">
        <v>29.8</v>
      </c>
      <c r="AC5" s="6">
        <f t="shared" si="10"/>
        <v>10.510510510510519</v>
      </c>
      <c r="AD5" s="4">
        <v>20.589999999999996</v>
      </c>
      <c r="AE5" s="3">
        <v>24.56</v>
      </c>
      <c r="AF5" s="6">
        <f t="shared" si="11"/>
        <v>19.281204468188456</v>
      </c>
      <c r="AG5" s="5">
        <v>2.2214</v>
      </c>
      <c r="AH5" s="5">
        <v>2.621</v>
      </c>
      <c r="AI5" s="6">
        <f t="shared" si="12"/>
        <v>17.988655802646978</v>
      </c>
      <c r="AJ5" s="5">
        <v>7.6840000000000002</v>
      </c>
      <c r="AK5" s="5">
        <v>10.456</v>
      </c>
      <c r="AL5" s="6">
        <f t="shared" si="13"/>
        <v>36.074960957834449</v>
      </c>
      <c r="AM5" s="3">
        <v>4.01</v>
      </c>
      <c r="AN5" s="3">
        <v>3.42</v>
      </c>
      <c r="AO5" s="6">
        <f t="shared" si="14"/>
        <v>14.713216957605981</v>
      </c>
      <c r="AP5" s="5">
        <v>0.65300000000000002</v>
      </c>
      <c r="AQ5" s="5">
        <v>0.51200000000000001</v>
      </c>
      <c r="AR5" s="6">
        <f t="shared" si="15"/>
        <v>21.592649310872897</v>
      </c>
      <c r="AS5" s="5">
        <v>0.90900000000000003</v>
      </c>
      <c r="AT5" s="5">
        <v>0.74299999999999999</v>
      </c>
      <c r="AU5" s="6">
        <f t="shared" si="16"/>
        <v>18.261826182618265</v>
      </c>
      <c r="AV5" s="5">
        <v>0.76700000000000002</v>
      </c>
      <c r="AW5" s="5">
        <v>1.0209999999999999</v>
      </c>
      <c r="AX5" s="6">
        <f t="shared" si="17"/>
        <v>33.116036505866994</v>
      </c>
      <c r="AY5" s="5">
        <v>0.63</v>
      </c>
      <c r="AZ5" s="5">
        <v>0.64700000000000002</v>
      </c>
      <c r="BA5" s="6">
        <f t="shared" si="2"/>
        <v>2.6984126984127008</v>
      </c>
      <c r="BB5" s="5">
        <v>0.55600000000000005</v>
      </c>
      <c r="BC5" s="5">
        <v>0.56599999999999995</v>
      </c>
      <c r="BD5" s="6">
        <f t="shared" si="18"/>
        <v>1.7985611510791182</v>
      </c>
      <c r="BE5" s="5"/>
      <c r="BF5" s="6">
        <v>8.1</v>
      </c>
      <c r="BG5" s="7"/>
      <c r="BH5" s="7"/>
      <c r="BI5" s="12"/>
      <c r="BJ5" s="12"/>
      <c r="BK5" s="6"/>
      <c r="BM5" s="4">
        <v>60.4</v>
      </c>
      <c r="BN5" s="4">
        <v>63.4</v>
      </c>
      <c r="BO5" s="6">
        <f t="shared" si="19"/>
        <v>4.9668874172185431</v>
      </c>
      <c r="BP5" s="4">
        <v>17.2</v>
      </c>
      <c r="BQ5" s="4">
        <v>18</v>
      </c>
      <c r="BR5" s="6">
        <f t="shared" si="20"/>
        <v>4.6511627906976782</v>
      </c>
      <c r="BS5" s="4">
        <v>57.8</v>
      </c>
      <c r="BT5" s="4">
        <v>58.9</v>
      </c>
      <c r="BU5" s="6">
        <f t="shared" si="21"/>
        <v>1.9031141868512136</v>
      </c>
      <c r="BV5" s="6">
        <v>41.84</v>
      </c>
      <c r="BW5" s="6">
        <f>BV5+0.45</f>
        <v>42.290000000000006</v>
      </c>
      <c r="BX5" s="6">
        <f t="shared" si="22"/>
        <v>1.0755258126195095</v>
      </c>
      <c r="BY5" s="3">
        <v>76.209999999999994</v>
      </c>
      <c r="BZ5" s="3">
        <v>81.430000000000007</v>
      </c>
      <c r="CA5" s="3">
        <f t="shared" si="23"/>
        <v>6.8494948169531735</v>
      </c>
      <c r="CB5" s="6">
        <v>28.300000000000004</v>
      </c>
      <c r="CC5" s="6">
        <v>24.6</v>
      </c>
      <c r="CD5" s="6">
        <f t="shared" si="24"/>
        <v>13.074204946996474</v>
      </c>
      <c r="CE5" s="16">
        <v>17.139999999999993</v>
      </c>
      <c r="CF5" s="16">
        <v>20.46</v>
      </c>
      <c r="CG5" s="6">
        <f t="shared" si="25"/>
        <v>19.369894982497133</v>
      </c>
      <c r="CH5" s="5">
        <v>1.3714</v>
      </c>
      <c r="CI5" s="19">
        <v>1.621</v>
      </c>
      <c r="CJ5" s="6">
        <f t="shared" si="26"/>
        <v>18.200379174566141</v>
      </c>
      <c r="CK5" s="5">
        <v>2.7839999999999998</v>
      </c>
      <c r="CL5" s="5">
        <v>3.125</v>
      </c>
      <c r="CM5" s="6">
        <v>12.248563218390812</v>
      </c>
      <c r="CN5" s="3">
        <v>3.25</v>
      </c>
      <c r="CO5" s="3">
        <v>2.76</v>
      </c>
      <c r="CP5" s="6">
        <f t="shared" si="27"/>
        <v>15.076923076923082</v>
      </c>
      <c r="CQ5" s="5">
        <v>0.14899999999999999</v>
      </c>
      <c r="CR5" s="5">
        <v>0.112</v>
      </c>
      <c r="CS5" s="6">
        <f t="shared" si="28"/>
        <v>24.832214765100666</v>
      </c>
      <c r="CT5" s="5">
        <v>0.36699999999999999</v>
      </c>
      <c r="CU5" s="5">
        <v>0.29599999999999999</v>
      </c>
      <c r="CV5" s="6">
        <f t="shared" si="29"/>
        <v>19.346049046321529</v>
      </c>
      <c r="CW5" s="5">
        <v>0.80300000000000005</v>
      </c>
      <c r="CX5" s="5">
        <v>0.97099999999999997</v>
      </c>
      <c r="CY5" s="6">
        <f t="shared" si="30"/>
        <v>20.92154420921543</v>
      </c>
      <c r="CZ5" s="5">
        <v>0.621</v>
      </c>
      <c r="DA5" s="5">
        <v>0.63800000000000001</v>
      </c>
      <c r="DB5" s="6">
        <f t="shared" si="31"/>
        <v>2.737520128824479</v>
      </c>
      <c r="DC5" s="5">
        <v>0.55300000000000005</v>
      </c>
      <c r="DD5" s="5">
        <v>0.57099999999999995</v>
      </c>
      <c r="DE5" s="6">
        <f t="shared" si="32"/>
        <v>3.2549728752260227</v>
      </c>
      <c r="DF5" s="5"/>
      <c r="DG5" s="6">
        <v>8.1</v>
      </c>
    </row>
    <row r="6" spans="1:111" x14ac:dyDescent="0.45">
      <c r="A6">
        <v>5</v>
      </c>
      <c r="B6" s="3">
        <v>8.16</v>
      </c>
      <c r="C6" s="3">
        <v>4.3</v>
      </c>
      <c r="D6" s="3">
        <v>6.84</v>
      </c>
      <c r="E6" s="4">
        <v>0.43</v>
      </c>
      <c r="F6" s="4">
        <v>18.2</v>
      </c>
      <c r="G6" s="4">
        <v>20.100000000000001</v>
      </c>
      <c r="H6" s="6">
        <f t="shared" si="3"/>
        <v>10.43956043956045</v>
      </c>
      <c r="I6" s="6">
        <v>3.45</v>
      </c>
      <c r="J6" s="6">
        <v>3.24</v>
      </c>
      <c r="K6" s="6">
        <f t="shared" si="4"/>
        <v>6.086956521739129</v>
      </c>
      <c r="L6" s="4">
        <v>62.4</v>
      </c>
      <c r="M6" s="4">
        <v>66.900000000000006</v>
      </c>
      <c r="N6" s="6">
        <f t="shared" si="5"/>
        <v>7.2115384615384732</v>
      </c>
      <c r="O6" s="6">
        <v>5.52</v>
      </c>
      <c r="P6" s="6">
        <v>5.25</v>
      </c>
      <c r="Q6" s="6">
        <f t="shared" si="6"/>
        <v>4.8913043478260798</v>
      </c>
      <c r="R6" s="3">
        <v>0.62</v>
      </c>
      <c r="S6" s="3">
        <f t="shared" si="0"/>
        <v>0.67999999999999994</v>
      </c>
      <c r="T6" s="6">
        <f t="shared" si="7"/>
        <v>9.6774193548387011</v>
      </c>
      <c r="U6" s="6">
        <v>26.2</v>
      </c>
      <c r="V6" s="6">
        <f t="shared" si="1"/>
        <v>27</v>
      </c>
      <c r="W6" s="6">
        <f t="shared" si="8"/>
        <v>3.0534351145038197</v>
      </c>
      <c r="X6" s="3">
        <v>84.23</v>
      </c>
      <c r="Y6" s="3">
        <v>87.24</v>
      </c>
      <c r="Z6" s="3">
        <f t="shared" si="9"/>
        <v>3.5735486168823347</v>
      </c>
      <c r="AA6" s="6">
        <v>33</v>
      </c>
      <c r="AB6" s="6">
        <f>AA6-2.6</f>
        <v>30.4</v>
      </c>
      <c r="AC6" s="6">
        <f t="shared" si="10"/>
        <v>7.8787878787878833</v>
      </c>
      <c r="AD6" s="4">
        <v>22.259999999999994</v>
      </c>
      <c r="AE6" s="3">
        <v>26.14</v>
      </c>
      <c r="AF6" s="6">
        <f t="shared" si="11"/>
        <v>17.430368373764633</v>
      </c>
      <c r="AG6" s="5">
        <v>2.01254</v>
      </c>
      <c r="AH6" s="5">
        <v>2.3210000000000002</v>
      </c>
      <c r="AI6" s="6">
        <f t="shared" si="12"/>
        <v>15.326900334900184</v>
      </c>
      <c r="AJ6" s="5">
        <v>7.226</v>
      </c>
      <c r="AK6" s="5">
        <v>10.223000000000001</v>
      </c>
      <c r="AL6" s="6">
        <f t="shared" si="13"/>
        <v>41.475228342097992</v>
      </c>
      <c r="AM6" s="3">
        <v>3.56</v>
      </c>
      <c r="AN6" s="3">
        <v>2.86</v>
      </c>
      <c r="AO6" s="6">
        <f t="shared" si="14"/>
        <v>19.662921348314612</v>
      </c>
      <c r="AP6" s="5">
        <v>0.74199999999999999</v>
      </c>
      <c r="AQ6" s="5">
        <v>0.59599999999999997</v>
      </c>
      <c r="AR6" s="6">
        <f t="shared" si="15"/>
        <v>19.676549865229113</v>
      </c>
      <c r="AS6" s="5">
        <v>1.1359999999999999</v>
      </c>
      <c r="AT6" s="5">
        <v>0.876</v>
      </c>
      <c r="AU6" s="6">
        <f t="shared" si="16"/>
        <v>22.887323943661965</v>
      </c>
      <c r="AV6" s="5">
        <v>0.76100000000000001</v>
      </c>
      <c r="AW6" s="5">
        <v>0.93600000000000005</v>
      </c>
      <c r="AX6" s="6">
        <f t="shared" si="17"/>
        <v>22.996057818659661</v>
      </c>
      <c r="AY6" s="5">
        <v>0.61899999999999999</v>
      </c>
      <c r="AZ6" s="5">
        <v>0.63800000000000001</v>
      </c>
      <c r="BA6" s="6">
        <f t="shared" si="2"/>
        <v>3.0694668820678541</v>
      </c>
      <c r="BB6" s="5">
        <v>0.53100000000000003</v>
      </c>
      <c r="BC6" s="5">
        <v>0.54600000000000004</v>
      </c>
      <c r="BD6" s="6">
        <f t="shared" si="18"/>
        <v>2.8248587570621493</v>
      </c>
      <c r="BE6" s="5"/>
      <c r="BF6" s="6">
        <v>8.16</v>
      </c>
      <c r="BG6" s="3"/>
      <c r="BH6" s="3"/>
      <c r="BI6" s="12"/>
      <c r="BJ6" s="12"/>
      <c r="BK6" s="6"/>
      <c r="BM6" s="4">
        <v>65.2</v>
      </c>
      <c r="BN6" s="4">
        <v>67.8</v>
      </c>
      <c r="BO6" s="6">
        <f t="shared" si="19"/>
        <v>3.987730061349684</v>
      </c>
      <c r="BP6" s="4">
        <v>16.399999999999999</v>
      </c>
      <c r="BQ6" s="4">
        <v>17.2</v>
      </c>
      <c r="BR6" s="6">
        <f t="shared" si="20"/>
        <v>4.8780487804878101</v>
      </c>
      <c r="BS6" s="4">
        <v>56.9</v>
      </c>
      <c r="BT6" s="4">
        <f>BS6+3.6</f>
        <v>60.5</v>
      </c>
      <c r="BU6" s="6">
        <f t="shared" si="21"/>
        <v>6.326889279437613</v>
      </c>
      <c r="BV6" s="6">
        <v>42.7</v>
      </c>
      <c r="BW6" s="6">
        <f t="shared" ref="BW6:BW11" si="33">BV6+0.535</f>
        <v>43.234999999999999</v>
      </c>
      <c r="BX6" s="6">
        <f t="shared" si="22"/>
        <v>1.2529274004683759</v>
      </c>
      <c r="BY6" s="3">
        <v>75.48</v>
      </c>
      <c r="BZ6" s="3">
        <v>79.989999999999995</v>
      </c>
      <c r="CA6" s="3">
        <f t="shared" si="23"/>
        <v>5.97509273979861</v>
      </c>
      <c r="CB6" s="6">
        <v>28</v>
      </c>
      <c r="CC6" s="6">
        <v>25.2</v>
      </c>
      <c r="CD6" s="6">
        <f t="shared" si="24"/>
        <v>10.000000000000002</v>
      </c>
      <c r="CE6" s="16">
        <v>18.809999999999992</v>
      </c>
      <c r="CF6" s="16">
        <v>22.14</v>
      </c>
      <c r="CG6" s="6">
        <f t="shared" si="25"/>
        <v>17.703349282296706</v>
      </c>
      <c r="CH6" s="5">
        <v>1.19754</v>
      </c>
      <c r="CI6" s="19">
        <v>1.4219999999999999</v>
      </c>
      <c r="CJ6" s="6">
        <f t="shared" si="26"/>
        <v>18.743424019239431</v>
      </c>
      <c r="CK6" s="5">
        <v>2.5259999999999998</v>
      </c>
      <c r="CL6" s="5">
        <v>2.8559999999999999</v>
      </c>
      <c r="CM6" s="6">
        <v>13.064133016627084</v>
      </c>
      <c r="CN6" s="3">
        <v>3.2</v>
      </c>
      <c r="CO6" s="3">
        <v>2.5099999999999998</v>
      </c>
      <c r="CP6" s="6">
        <f t="shared" si="27"/>
        <v>21.562500000000011</v>
      </c>
      <c r="CQ6" s="5">
        <v>0.16900000000000001</v>
      </c>
      <c r="CR6" s="5">
        <v>0.13100000000000001</v>
      </c>
      <c r="CS6" s="6">
        <f t="shared" si="28"/>
        <v>22.485207100591715</v>
      </c>
      <c r="CT6" s="5">
        <v>0.35399999999999998</v>
      </c>
      <c r="CU6" s="5">
        <v>0.25600000000000001</v>
      </c>
      <c r="CV6" s="6">
        <f t="shared" si="29"/>
        <v>27.683615819209034</v>
      </c>
      <c r="CW6" s="5">
        <v>0.81300000000000006</v>
      </c>
      <c r="CX6" s="5">
        <v>0.93600000000000005</v>
      </c>
      <c r="CY6" s="6">
        <f t="shared" si="30"/>
        <v>15.129151291512914</v>
      </c>
      <c r="CZ6" s="5">
        <v>0.61</v>
      </c>
      <c r="DA6" s="5">
        <v>0.64100000000000001</v>
      </c>
      <c r="DB6" s="6">
        <f t="shared" si="31"/>
        <v>5.0819672131147593</v>
      </c>
      <c r="DC6" s="5">
        <v>0.54900000000000004</v>
      </c>
      <c r="DD6" s="5">
        <v>0.58099999999999996</v>
      </c>
      <c r="DE6" s="6">
        <f t="shared" si="32"/>
        <v>5.8287795992713871</v>
      </c>
      <c r="DF6" s="5"/>
      <c r="DG6" s="6">
        <v>8.16</v>
      </c>
    </row>
    <row r="7" spans="1:111" x14ac:dyDescent="0.45">
      <c r="A7">
        <v>6</v>
      </c>
      <c r="B7" s="3">
        <v>8.2200000000000006</v>
      </c>
      <c r="C7" s="3">
        <v>3.7</v>
      </c>
      <c r="D7" s="3">
        <v>4.21</v>
      </c>
      <c r="E7" s="4">
        <v>0.57999999999999996</v>
      </c>
      <c r="F7" s="4">
        <v>20.100000000000001</v>
      </c>
      <c r="G7" s="4">
        <v>22.4</v>
      </c>
      <c r="H7" s="6">
        <f t="shared" si="3"/>
        <v>11.442786069651726</v>
      </c>
      <c r="I7" s="6">
        <v>1.56</v>
      </c>
      <c r="J7" s="6">
        <v>1.25</v>
      </c>
      <c r="K7" s="6">
        <f t="shared" si="4"/>
        <v>19.871794871794872</v>
      </c>
      <c r="L7" s="4">
        <v>61.4</v>
      </c>
      <c r="M7" s="4">
        <v>66.900000000000006</v>
      </c>
      <c r="N7" s="6">
        <f t="shared" si="5"/>
        <v>8.9576547231270478</v>
      </c>
      <c r="O7" s="6">
        <v>6.12</v>
      </c>
      <c r="P7" s="6">
        <v>5.85</v>
      </c>
      <c r="Q7" s="6">
        <f t="shared" si="6"/>
        <v>4.4117647058823604</v>
      </c>
      <c r="R7" s="3">
        <v>0.59</v>
      </c>
      <c r="S7" s="3">
        <f t="shared" si="0"/>
        <v>0.64999999999999991</v>
      </c>
      <c r="T7" s="6">
        <f t="shared" si="7"/>
        <v>10.169491525423719</v>
      </c>
      <c r="U7" s="6">
        <v>25.8</v>
      </c>
      <c r="V7" s="6">
        <f t="shared" si="1"/>
        <v>26.6</v>
      </c>
      <c r="W7" s="6">
        <f t="shared" si="8"/>
        <v>3.1007751937984525</v>
      </c>
      <c r="X7" s="3">
        <v>84.54</v>
      </c>
      <c r="Y7" s="3">
        <v>87.56</v>
      </c>
      <c r="Z7" s="3">
        <f t="shared" si="9"/>
        <v>3.572273480009458</v>
      </c>
      <c r="AA7" s="6">
        <v>32.800000000000004</v>
      </c>
      <c r="AB7" s="6">
        <f>AA7-2.6</f>
        <v>30.200000000000003</v>
      </c>
      <c r="AC7" s="6">
        <f t="shared" si="10"/>
        <v>7.9268292682926855</v>
      </c>
      <c r="AD7" s="4">
        <v>23.149999999999995</v>
      </c>
      <c r="AE7" s="3">
        <v>27.14</v>
      </c>
      <c r="AF7" s="6">
        <f t="shared" si="11"/>
        <v>17.235421166306722</v>
      </c>
      <c r="AG7" s="5">
        <v>2.2147000000000001</v>
      </c>
      <c r="AH7" s="5">
        <v>2.456</v>
      </c>
      <c r="AI7" s="6">
        <f t="shared" si="12"/>
        <v>10.895380864225396</v>
      </c>
      <c r="AJ7" s="5">
        <v>7.2560000000000002</v>
      </c>
      <c r="AK7" s="5">
        <v>10.234</v>
      </c>
      <c r="AL7" s="6">
        <f t="shared" si="13"/>
        <v>41.04189636163175</v>
      </c>
      <c r="AM7" s="3">
        <v>3.26</v>
      </c>
      <c r="AN7" s="3">
        <v>2.67</v>
      </c>
      <c r="AO7" s="6">
        <f t="shared" si="14"/>
        <v>18.09815950920245</v>
      </c>
      <c r="AP7" s="5">
        <v>0.61199999999999999</v>
      </c>
      <c r="AQ7" s="5">
        <v>0.45600000000000002</v>
      </c>
      <c r="AR7" s="6">
        <f t="shared" si="15"/>
        <v>25.490196078431371</v>
      </c>
      <c r="AS7" s="5">
        <v>1.248</v>
      </c>
      <c r="AT7" s="5">
        <v>0.89200000000000002</v>
      </c>
      <c r="AU7" s="6">
        <f t="shared" si="16"/>
        <v>28.525641025641026</v>
      </c>
      <c r="AV7" s="5">
        <v>0.77200000000000002</v>
      </c>
      <c r="AW7" s="5">
        <v>0.94699999999999995</v>
      </c>
      <c r="AX7" s="6">
        <f t="shared" si="17"/>
        <v>22.668393782383411</v>
      </c>
      <c r="AY7" s="5">
        <v>0.623</v>
      </c>
      <c r="AZ7" s="5">
        <v>0.64900000000000002</v>
      </c>
      <c r="BA7" s="6">
        <f t="shared" si="2"/>
        <v>4.1733547351524916</v>
      </c>
      <c r="BB7" s="5">
        <v>0.54800000000000004</v>
      </c>
      <c r="BC7" s="5">
        <v>0.57699999999999996</v>
      </c>
      <c r="BD7" s="6">
        <f t="shared" si="18"/>
        <v>5.2919708029196917</v>
      </c>
      <c r="BE7" s="5"/>
      <c r="BF7" s="6">
        <v>8.2200000000000006</v>
      </c>
      <c r="BG7" s="3"/>
      <c r="BH7" s="3"/>
      <c r="BI7" s="12"/>
      <c r="BJ7" s="12"/>
      <c r="BK7" s="6"/>
      <c r="BM7" s="4">
        <v>66.099999999999994</v>
      </c>
      <c r="BN7" s="4">
        <v>69.099999999999994</v>
      </c>
      <c r="BO7" s="6">
        <f t="shared" si="19"/>
        <v>4.5385779122541612</v>
      </c>
      <c r="BP7" s="4">
        <v>18.100000000000001</v>
      </c>
      <c r="BQ7" s="4">
        <v>18.900000000000002</v>
      </c>
      <c r="BR7" s="6">
        <f t="shared" si="20"/>
        <v>4.4198895027624339</v>
      </c>
      <c r="BS7" s="4">
        <v>62.4</v>
      </c>
      <c r="BT7" s="4">
        <f>BS7+2.2</f>
        <v>64.599999999999994</v>
      </c>
      <c r="BU7" s="6">
        <f t="shared" si="21"/>
        <v>3.5256410256410184</v>
      </c>
      <c r="BV7" s="6">
        <v>42.3</v>
      </c>
      <c r="BW7" s="6">
        <f t="shared" si="33"/>
        <v>42.834999999999994</v>
      </c>
      <c r="BX7" s="6">
        <f t="shared" si="22"/>
        <v>1.2647754137115759</v>
      </c>
      <c r="BY7" s="3">
        <v>75.7</v>
      </c>
      <c r="BZ7" s="3">
        <v>80.31</v>
      </c>
      <c r="CA7" s="3">
        <f t="shared" si="23"/>
        <v>6.0898282694848076</v>
      </c>
      <c r="CB7" s="6">
        <v>27.800000000000004</v>
      </c>
      <c r="CC7" s="6">
        <v>25.000000000000004</v>
      </c>
      <c r="CD7" s="6">
        <f t="shared" si="24"/>
        <v>10.071942446043167</v>
      </c>
      <c r="CE7" s="16">
        <v>19.699999999999992</v>
      </c>
      <c r="CF7" s="16">
        <v>22.48</v>
      </c>
      <c r="CG7" s="6">
        <f t="shared" si="25"/>
        <v>14.1116751269036</v>
      </c>
      <c r="CH7" s="5">
        <v>1.3997000000000002</v>
      </c>
      <c r="CI7" s="19">
        <v>1.6160000000000001</v>
      </c>
      <c r="CJ7" s="6">
        <f t="shared" si="26"/>
        <v>15.45331142387654</v>
      </c>
      <c r="CK7" s="5">
        <v>2.7149999999999999</v>
      </c>
      <c r="CL7" s="5">
        <v>3.0139999999999998</v>
      </c>
      <c r="CM7" s="6">
        <v>11.012891344383055</v>
      </c>
      <c r="CN7" s="3">
        <v>2.9</v>
      </c>
      <c r="CO7" s="3">
        <v>2.37</v>
      </c>
      <c r="CP7" s="6">
        <f t="shared" si="27"/>
        <v>18.275862068965512</v>
      </c>
      <c r="CQ7" s="5">
        <v>0.17599999999999999</v>
      </c>
      <c r="CR7" s="5">
        <v>0.129</v>
      </c>
      <c r="CS7" s="6">
        <f t="shared" si="28"/>
        <v>26.704545454545446</v>
      </c>
      <c r="CT7" s="5">
        <v>0.34599999999999997</v>
      </c>
      <c r="CU7" s="5">
        <v>0.26499999999999996</v>
      </c>
      <c r="CV7" s="6">
        <f t="shared" si="29"/>
        <v>23.410404624277465</v>
      </c>
      <c r="CW7" s="5">
        <v>0.82100000000000006</v>
      </c>
      <c r="CX7" s="5">
        <v>1.0109999999999999</v>
      </c>
      <c r="CY7" s="6">
        <f t="shared" si="30"/>
        <v>23.142509135200953</v>
      </c>
      <c r="CZ7" s="5">
        <v>0.61399999999999999</v>
      </c>
      <c r="DA7" s="5">
        <v>0.65600000000000003</v>
      </c>
      <c r="DB7" s="6">
        <f t="shared" si="31"/>
        <v>6.8403908794788331</v>
      </c>
      <c r="DC7" s="5">
        <v>0.55400000000000005</v>
      </c>
      <c r="DD7" s="5">
        <v>0.56899999999999995</v>
      </c>
      <c r="DE7" s="6">
        <f t="shared" si="32"/>
        <v>2.7075812274368052</v>
      </c>
      <c r="DF7" s="5"/>
      <c r="DG7" s="6">
        <v>8.2200000000000006</v>
      </c>
    </row>
    <row r="8" spans="1:111" x14ac:dyDescent="0.45">
      <c r="A8">
        <v>7</v>
      </c>
      <c r="B8" s="3">
        <v>8.2799999999999994</v>
      </c>
      <c r="C8" s="3">
        <v>5.5</v>
      </c>
      <c r="D8" s="4">
        <v>8.24</v>
      </c>
      <c r="E8" s="4">
        <v>0.52</v>
      </c>
      <c r="F8" s="4">
        <v>16.2</v>
      </c>
      <c r="G8" s="4">
        <v>18.399999999999999</v>
      </c>
      <c r="H8" s="6">
        <f t="shared" si="3"/>
        <v>13.580246913580243</v>
      </c>
      <c r="I8" s="6">
        <v>5.2</v>
      </c>
      <c r="J8" s="6">
        <v>4.8499999999999996</v>
      </c>
      <c r="K8" s="6">
        <f t="shared" si="4"/>
        <v>6.7307692307692406</v>
      </c>
      <c r="L8" s="4">
        <v>58.4</v>
      </c>
      <c r="M8" s="4">
        <v>63.8</v>
      </c>
      <c r="N8" s="6">
        <f t="shared" si="5"/>
        <v>9.2465753424657517</v>
      </c>
      <c r="O8" s="6">
        <v>6.45</v>
      </c>
      <c r="P8" s="6">
        <v>6.15</v>
      </c>
      <c r="Q8" s="6">
        <f t="shared" si="6"/>
        <v>4.651162790697672</v>
      </c>
      <c r="R8" s="3">
        <v>0.61</v>
      </c>
      <c r="S8" s="3">
        <f>R8+0.07</f>
        <v>0.67999999999999994</v>
      </c>
      <c r="T8" s="6">
        <f t="shared" si="7"/>
        <v>11.475409836065566</v>
      </c>
      <c r="U8" s="6">
        <v>24.9</v>
      </c>
      <c r="V8" s="6">
        <f t="shared" ref="V8:V13" si="34">U8+0.9</f>
        <v>25.799999999999997</v>
      </c>
      <c r="W8" s="6">
        <f t="shared" si="8"/>
        <v>3.6144578313252955</v>
      </c>
      <c r="X8" s="3">
        <v>83.56</v>
      </c>
      <c r="Y8" s="3">
        <v>86.42</v>
      </c>
      <c r="Z8" s="3">
        <f t="shared" si="9"/>
        <v>3.4226902824317849</v>
      </c>
      <c r="AA8" s="6">
        <v>33.340000000000003</v>
      </c>
      <c r="AB8" s="6">
        <v>29.8</v>
      </c>
      <c r="AC8" s="6">
        <f t="shared" si="10"/>
        <v>10.617876424715064</v>
      </c>
      <c r="AD8" s="4">
        <v>22.109999999999996</v>
      </c>
      <c r="AE8" s="3">
        <v>24.56</v>
      </c>
      <c r="AF8" s="6">
        <f t="shared" si="11"/>
        <v>11.080958842152887</v>
      </c>
      <c r="AG8" s="5">
        <v>2.1360000000000001</v>
      </c>
      <c r="AH8" s="5">
        <v>2.5526</v>
      </c>
      <c r="AI8" s="6">
        <f t="shared" si="12"/>
        <v>19.503745318352053</v>
      </c>
      <c r="AJ8" s="5">
        <v>7.4889999999999999</v>
      </c>
      <c r="AK8" s="5">
        <v>9.8989999999999991</v>
      </c>
      <c r="AL8" s="6">
        <f t="shared" si="13"/>
        <v>32.180531446120966</v>
      </c>
      <c r="AM8" s="3">
        <v>4.12</v>
      </c>
      <c r="AN8" s="3">
        <v>3.71</v>
      </c>
      <c r="AO8" s="6">
        <f t="shared" si="14"/>
        <v>9.9514563106796139</v>
      </c>
      <c r="AP8" s="5">
        <v>0.52600000000000002</v>
      </c>
      <c r="AQ8" s="5">
        <v>0.41199999999999998</v>
      </c>
      <c r="AR8" s="6">
        <f t="shared" si="15"/>
        <v>21.673003802281375</v>
      </c>
      <c r="AS8" s="5">
        <v>1.1989999999999998</v>
      </c>
      <c r="AT8" s="4">
        <v>0.92699999999999994</v>
      </c>
      <c r="AU8" s="6">
        <f t="shared" si="16"/>
        <v>22.685571309424514</v>
      </c>
      <c r="AV8" s="5">
        <v>0.75900000000000001</v>
      </c>
      <c r="AW8" s="5">
        <v>0.998</v>
      </c>
      <c r="AX8" s="6">
        <f t="shared" si="17"/>
        <v>31.488801054018445</v>
      </c>
      <c r="AY8" s="5">
        <v>0.624</v>
      </c>
      <c r="AZ8" s="5">
        <v>0.65900000000000003</v>
      </c>
      <c r="BA8" s="6">
        <f t="shared" si="2"/>
        <v>5.6089743589743639</v>
      </c>
      <c r="BB8" s="5">
        <v>0.54300000000000004</v>
      </c>
      <c r="BC8" s="5">
        <v>0.56799999999999995</v>
      </c>
      <c r="BD8" s="6">
        <f t="shared" si="18"/>
        <v>4.6040515653775156</v>
      </c>
      <c r="BE8" s="5"/>
      <c r="BF8" s="6">
        <v>8.2799999999999994</v>
      </c>
      <c r="BG8" s="3"/>
      <c r="BH8" s="3"/>
      <c r="BI8" s="12"/>
      <c r="BJ8" s="12"/>
      <c r="BK8" s="6"/>
      <c r="BM8" s="4">
        <v>64.400000000000006</v>
      </c>
      <c r="BN8" s="4">
        <f>BM8+3.4</f>
        <v>67.800000000000011</v>
      </c>
      <c r="BO8" s="6">
        <f t="shared" si="19"/>
        <v>5.279503105590071</v>
      </c>
      <c r="BP8" s="4">
        <v>16.8</v>
      </c>
      <c r="BQ8" s="4">
        <v>17.600000000000001</v>
      </c>
      <c r="BR8" s="6">
        <f t="shared" si="20"/>
        <v>4.7619047619047654</v>
      </c>
      <c r="BS8" s="4">
        <v>61.4</v>
      </c>
      <c r="BT8" s="4">
        <f>BS8+2.2</f>
        <v>63.6</v>
      </c>
      <c r="BU8" s="6">
        <f t="shared" si="21"/>
        <v>3.5830618892508186</v>
      </c>
      <c r="BV8" s="6">
        <v>40.4</v>
      </c>
      <c r="BW8" s="6">
        <f t="shared" si="33"/>
        <v>40.934999999999995</v>
      </c>
      <c r="BX8" s="6">
        <f t="shared" si="22"/>
        <v>1.3242574257425659</v>
      </c>
      <c r="BY8" s="3">
        <v>74.72</v>
      </c>
      <c r="BZ8" s="3">
        <v>79.67</v>
      </c>
      <c r="CA8" s="3">
        <f t="shared" si="23"/>
        <v>6.6247323340471134</v>
      </c>
      <c r="CB8" s="6">
        <v>28.340000000000003</v>
      </c>
      <c r="CC8" s="6">
        <v>24.6</v>
      </c>
      <c r="CD8" s="6">
        <f t="shared" si="24"/>
        <v>13.196894848271</v>
      </c>
      <c r="CE8" s="16">
        <v>18.349999999999994</v>
      </c>
      <c r="CF8" s="16">
        <v>21.16</v>
      </c>
      <c r="CG8" s="6">
        <f t="shared" si="25"/>
        <v>15.31335149863764</v>
      </c>
      <c r="CH8" s="5">
        <v>1.3210000000000002</v>
      </c>
      <c r="CI8" s="19">
        <v>1.593</v>
      </c>
      <c r="CJ8" s="6">
        <f t="shared" si="26"/>
        <v>20.590461771385296</v>
      </c>
      <c r="CK8" s="5">
        <v>2.5889999999999995</v>
      </c>
      <c r="CL8" s="5">
        <v>3.2559999999999998</v>
      </c>
      <c r="CM8" s="6">
        <v>25.762842796446517</v>
      </c>
      <c r="CN8" s="3">
        <v>3.16</v>
      </c>
      <c r="CO8" s="3">
        <v>2.61</v>
      </c>
      <c r="CP8" s="6">
        <f t="shared" si="27"/>
        <v>17.405063291139246</v>
      </c>
      <c r="CQ8" s="5">
        <v>0.17199999999999999</v>
      </c>
      <c r="CR8" s="5">
        <v>0.14099999999999999</v>
      </c>
      <c r="CS8" s="6">
        <f t="shared" si="28"/>
        <v>18.02325581395349</v>
      </c>
      <c r="CT8" s="5">
        <v>0.371</v>
      </c>
      <c r="CU8" s="5">
        <v>0.29599999999999999</v>
      </c>
      <c r="CV8" s="6">
        <f t="shared" si="29"/>
        <v>20.215633423180595</v>
      </c>
      <c r="CW8" s="5">
        <v>0.80800000000000005</v>
      </c>
      <c r="CX8" s="5">
        <v>1.04</v>
      </c>
      <c r="CY8" s="6">
        <f t="shared" si="30"/>
        <v>28.71287128712871</v>
      </c>
      <c r="CZ8" s="5">
        <v>0.61499999999999999</v>
      </c>
      <c r="DA8" s="5">
        <v>0.67100000000000004</v>
      </c>
      <c r="DB8" s="6">
        <f t="shared" si="31"/>
        <v>9.105691056910576</v>
      </c>
      <c r="DC8" s="5">
        <v>0.54600000000000004</v>
      </c>
      <c r="DD8" s="5">
        <v>0.58399999999999996</v>
      </c>
      <c r="DE8" s="6">
        <f t="shared" si="32"/>
        <v>6.9597069597069448</v>
      </c>
      <c r="DF8" s="5"/>
      <c r="DG8" s="6">
        <v>8.2799999999999994</v>
      </c>
    </row>
    <row r="9" spans="1:111" x14ac:dyDescent="0.45">
      <c r="A9">
        <v>8</v>
      </c>
      <c r="B9" s="7">
        <v>8.32</v>
      </c>
      <c r="C9" s="7">
        <v>3.8000000000000003</v>
      </c>
      <c r="D9" s="4">
        <v>10.48</v>
      </c>
      <c r="E9" s="4">
        <v>0.41</v>
      </c>
      <c r="F9" s="4">
        <v>17.600000000000001</v>
      </c>
      <c r="G9" s="4">
        <v>18.899999999999999</v>
      </c>
      <c r="H9" s="6">
        <f t="shared" si="3"/>
        <v>7.3863636363636198</v>
      </c>
      <c r="I9" s="18">
        <v>3.8</v>
      </c>
      <c r="J9" s="6">
        <v>3.24</v>
      </c>
      <c r="K9" s="6">
        <f t="shared" si="4"/>
        <v>14.736842105263149</v>
      </c>
      <c r="L9" s="4">
        <v>62.4</v>
      </c>
      <c r="M9" s="4">
        <v>69.099999999999994</v>
      </c>
      <c r="N9" s="6">
        <f t="shared" si="5"/>
        <v>10.73717948717948</v>
      </c>
      <c r="O9" s="6">
        <v>5.45</v>
      </c>
      <c r="P9" s="6">
        <v>5.25</v>
      </c>
      <c r="Q9" s="6">
        <f t="shared" si="6"/>
        <v>3.6697247706422047</v>
      </c>
      <c r="R9" s="3">
        <v>0.62</v>
      </c>
      <c r="S9" s="3">
        <f>R9+0.07</f>
        <v>0.69</v>
      </c>
      <c r="T9" s="6">
        <f t="shared" si="7"/>
        <v>11.290322580645155</v>
      </c>
      <c r="U9" s="6">
        <v>25.9</v>
      </c>
      <c r="V9" s="6">
        <f t="shared" si="34"/>
        <v>26.799999999999997</v>
      </c>
      <c r="W9" s="6">
        <f t="shared" si="8"/>
        <v>3.4749034749034693</v>
      </c>
      <c r="X9" s="3">
        <v>84.23</v>
      </c>
      <c r="Y9" s="3">
        <v>87.12</v>
      </c>
      <c r="Z9" s="3">
        <f t="shared" si="9"/>
        <v>3.4310815623886977</v>
      </c>
      <c r="AA9" s="6">
        <v>35.300000000000004</v>
      </c>
      <c r="AB9" s="6">
        <f>AA9-2.8</f>
        <v>32.500000000000007</v>
      </c>
      <c r="AC9" s="6">
        <f t="shared" si="10"/>
        <v>7.9320113314447509</v>
      </c>
      <c r="AD9" s="4">
        <v>20.589999999999996</v>
      </c>
      <c r="AE9" s="3">
        <v>23.15</v>
      </c>
      <c r="AF9" s="6">
        <f t="shared" si="11"/>
        <v>12.433220009713466</v>
      </c>
      <c r="AG9" s="5">
        <v>1.986</v>
      </c>
      <c r="AH9" s="5">
        <v>2.34</v>
      </c>
      <c r="AI9" s="6">
        <f t="shared" si="12"/>
        <v>17.824773413897272</v>
      </c>
      <c r="AJ9" s="5">
        <v>7.6449999999999996</v>
      </c>
      <c r="AK9" s="5">
        <v>10.214</v>
      </c>
      <c r="AL9" s="6">
        <f t="shared" si="13"/>
        <v>33.603662524525845</v>
      </c>
      <c r="AM9" s="3">
        <v>3.48</v>
      </c>
      <c r="AN9" s="3">
        <v>2.98</v>
      </c>
      <c r="AO9" s="6">
        <f t="shared" si="14"/>
        <v>14.367816091954023</v>
      </c>
      <c r="AP9" s="5">
        <v>0.66800000000000004</v>
      </c>
      <c r="AQ9" s="5">
        <v>0.51600000000000001</v>
      </c>
      <c r="AR9" s="6">
        <f t="shared" si="15"/>
        <v>22.754491017964074</v>
      </c>
      <c r="AS9" s="5">
        <v>1.1019999999999999</v>
      </c>
      <c r="AT9" s="4">
        <v>0.85899999999999999</v>
      </c>
      <c r="AU9" s="6">
        <f t="shared" si="16"/>
        <v>22.050816696914694</v>
      </c>
      <c r="AV9" s="5">
        <v>0.76300000000000001</v>
      </c>
      <c r="AW9" s="5">
        <v>1.014</v>
      </c>
      <c r="AX9" s="6">
        <f t="shared" si="17"/>
        <v>32.89646133682831</v>
      </c>
      <c r="AY9" s="5">
        <v>0.60599999999999998</v>
      </c>
      <c r="AZ9" s="5">
        <v>0.64700000000000002</v>
      </c>
      <c r="BA9" s="6">
        <f t="shared" si="2"/>
        <v>6.7656765676567714</v>
      </c>
      <c r="BB9" s="5">
        <v>0.53200000000000003</v>
      </c>
      <c r="BC9" s="5">
        <v>0.54200000000000004</v>
      </c>
      <c r="BD9" s="6">
        <f t="shared" si="18"/>
        <v>1.8796992481203023</v>
      </c>
      <c r="BE9" s="5"/>
      <c r="BF9" s="6">
        <v>8.32</v>
      </c>
      <c r="BG9" s="7"/>
      <c r="BH9" s="7"/>
      <c r="BI9" s="12"/>
      <c r="BJ9" s="12"/>
      <c r="BK9" s="6"/>
      <c r="BM9" s="4">
        <v>58.4</v>
      </c>
      <c r="BN9" s="4">
        <v>63.2</v>
      </c>
      <c r="BO9" s="6">
        <f t="shared" si="19"/>
        <v>8.2191780821917888</v>
      </c>
      <c r="BP9" s="4">
        <v>17.399999999999999</v>
      </c>
      <c r="BQ9" s="4">
        <v>18.2</v>
      </c>
      <c r="BR9" s="6">
        <f t="shared" si="20"/>
        <v>4.5977011494252924</v>
      </c>
      <c r="BS9" s="4">
        <v>58.9</v>
      </c>
      <c r="BT9" s="4">
        <f>BS9+2.2</f>
        <v>61.1</v>
      </c>
      <c r="BU9" s="6">
        <f t="shared" si="21"/>
        <v>3.7351443123938926</v>
      </c>
      <c r="BV9" s="6">
        <v>41.4</v>
      </c>
      <c r="BW9" s="6">
        <f t="shared" si="33"/>
        <v>41.934999999999995</v>
      </c>
      <c r="BX9" s="6">
        <f t="shared" si="22"/>
        <v>1.2922705314009579</v>
      </c>
      <c r="BY9" s="3">
        <v>75.39</v>
      </c>
      <c r="BZ9" s="3">
        <v>80.37</v>
      </c>
      <c r="CA9" s="3">
        <f t="shared" si="23"/>
        <v>6.6056506167926825</v>
      </c>
      <c r="CB9" s="6">
        <v>30.300000000000004</v>
      </c>
      <c r="CC9" s="6">
        <v>27.300000000000008</v>
      </c>
      <c r="CD9" s="6">
        <f t="shared" si="24"/>
        <v>9.9009900990098885</v>
      </c>
      <c r="CE9" s="16">
        <v>16.829999999999995</v>
      </c>
      <c r="CF9" s="16">
        <v>20.010000000000002</v>
      </c>
      <c r="CG9" s="6">
        <f t="shared" si="25"/>
        <v>18.894830659536588</v>
      </c>
      <c r="CH9" s="5">
        <v>1.171</v>
      </c>
      <c r="CI9" s="19">
        <v>1.38</v>
      </c>
      <c r="CJ9" s="6">
        <f t="shared" si="26"/>
        <v>17.847993168232268</v>
      </c>
      <c r="CK9" s="5">
        <v>2.3449999999999998</v>
      </c>
      <c r="CL9" s="5">
        <v>2.9449999999999998</v>
      </c>
      <c r="CM9" s="6">
        <v>25.586353944562905</v>
      </c>
      <c r="CN9" s="3">
        <v>3.24</v>
      </c>
      <c r="CO9" s="3">
        <v>2.64</v>
      </c>
      <c r="CP9" s="6">
        <f t="shared" si="27"/>
        <v>18.518518518518519</v>
      </c>
      <c r="CQ9" s="5">
        <v>0.18099999999999999</v>
      </c>
      <c r="CR9" s="5">
        <v>0.13100000000000001</v>
      </c>
      <c r="CS9" s="6">
        <f t="shared" si="28"/>
        <v>27.624309392265189</v>
      </c>
      <c r="CT9" s="5">
        <v>0.376</v>
      </c>
      <c r="CU9" s="5">
        <v>0.26599999999999996</v>
      </c>
      <c r="CV9" s="6">
        <f t="shared" si="29"/>
        <v>29.255319148936181</v>
      </c>
      <c r="CW9" s="5">
        <v>0.81537999999999999</v>
      </c>
      <c r="CX9" s="5">
        <v>0.94599999999999995</v>
      </c>
      <c r="CY9" s="6">
        <f t="shared" si="30"/>
        <v>16.019524638818705</v>
      </c>
      <c r="CZ9" s="5">
        <v>0.59699999999999998</v>
      </c>
      <c r="DA9" s="5">
        <v>0.626</v>
      </c>
      <c r="DB9" s="6">
        <f t="shared" si="31"/>
        <v>4.8576214405360183</v>
      </c>
      <c r="DC9" s="5">
        <v>0.55100000000000005</v>
      </c>
      <c r="DD9" s="5">
        <v>0.57599999999999996</v>
      </c>
      <c r="DE9" s="6">
        <f t="shared" si="32"/>
        <v>4.5372050816696747</v>
      </c>
      <c r="DF9" s="5"/>
      <c r="DG9" s="6">
        <v>8.32</v>
      </c>
    </row>
    <row r="10" spans="1:111" x14ac:dyDescent="0.45">
      <c r="A10">
        <v>9</v>
      </c>
      <c r="B10" s="3">
        <v>8.35</v>
      </c>
      <c r="C10" s="3">
        <v>3.9</v>
      </c>
      <c r="D10" s="4">
        <v>9.23</v>
      </c>
      <c r="E10" s="4">
        <v>0.46</v>
      </c>
      <c r="F10" s="4">
        <v>13.8</v>
      </c>
      <c r="G10" s="4">
        <v>15.1</v>
      </c>
      <c r="H10" s="6">
        <f t="shared" si="3"/>
        <v>9.4202898550724559</v>
      </c>
      <c r="I10" s="6">
        <v>2.78</v>
      </c>
      <c r="J10" s="6">
        <v>2.4</v>
      </c>
      <c r="K10" s="6">
        <f t="shared" si="4"/>
        <v>13.669064748201437</v>
      </c>
      <c r="L10" s="4">
        <v>58.9</v>
      </c>
      <c r="M10" s="4">
        <v>64.2</v>
      </c>
      <c r="N10" s="6">
        <f t="shared" si="5"/>
        <v>8.9983022071307381</v>
      </c>
      <c r="O10" s="6">
        <v>7.1</v>
      </c>
      <c r="P10" s="6">
        <v>6.85</v>
      </c>
      <c r="Q10" s="6">
        <f t="shared" si="6"/>
        <v>3.5211267605633805</v>
      </c>
      <c r="R10" s="3">
        <v>0.59</v>
      </c>
      <c r="S10" s="3">
        <f>R10+0.07</f>
        <v>0.65999999999999992</v>
      </c>
      <c r="T10" s="6">
        <f t="shared" si="7"/>
        <v>11.864406779661008</v>
      </c>
      <c r="U10" s="6">
        <v>25.4</v>
      </c>
      <c r="V10" s="6">
        <f t="shared" si="34"/>
        <v>26.299999999999997</v>
      </c>
      <c r="W10" s="6">
        <f t="shared" si="8"/>
        <v>3.5433070866141678</v>
      </c>
      <c r="X10" s="3">
        <v>82.56</v>
      </c>
      <c r="Y10" s="3">
        <v>85.96</v>
      </c>
      <c r="Z10" s="3">
        <f t="shared" si="9"/>
        <v>4.118217054263555</v>
      </c>
      <c r="AA10" s="6">
        <v>34.800000000000004</v>
      </c>
      <c r="AB10" s="6">
        <f>AA10-2.8</f>
        <v>32.000000000000007</v>
      </c>
      <c r="AC10" s="6">
        <f t="shared" si="10"/>
        <v>8.0459770114942426</v>
      </c>
      <c r="AD10" s="4">
        <v>23.149999999999995</v>
      </c>
      <c r="AE10" s="3">
        <v>25.49</v>
      </c>
      <c r="AF10" s="6">
        <f t="shared" si="11"/>
        <v>10.107991360691161</v>
      </c>
      <c r="AG10" s="5">
        <v>1.879</v>
      </c>
      <c r="AH10" s="5">
        <v>2.246</v>
      </c>
      <c r="AI10" s="6">
        <f t="shared" si="12"/>
        <v>19.531665779670039</v>
      </c>
      <c r="AJ10" s="5">
        <v>7.4560000000000004</v>
      </c>
      <c r="AK10" s="5">
        <v>9.7850000000000001</v>
      </c>
      <c r="AL10" s="6">
        <f t="shared" si="13"/>
        <v>31.236587982832614</v>
      </c>
      <c r="AM10" s="3">
        <v>3.96</v>
      </c>
      <c r="AN10" s="3">
        <v>3.28</v>
      </c>
      <c r="AO10" s="6">
        <f t="shared" si="14"/>
        <v>17.171717171717177</v>
      </c>
      <c r="AP10" s="5">
        <v>0.75600000000000001</v>
      </c>
      <c r="AQ10" s="5">
        <v>0.623</v>
      </c>
      <c r="AR10" s="6">
        <f t="shared" si="15"/>
        <v>17.592592592592592</v>
      </c>
      <c r="AS10" s="5">
        <v>1.258</v>
      </c>
      <c r="AT10" s="4">
        <v>0.91799999999999993</v>
      </c>
      <c r="AU10" s="6">
        <f t="shared" si="16"/>
        <v>27.027027027027035</v>
      </c>
      <c r="AV10" s="5">
        <v>0.74299999999999999</v>
      </c>
      <c r="AW10" s="5">
        <v>0.84899999999999998</v>
      </c>
      <c r="AX10" s="6">
        <f t="shared" si="17"/>
        <v>14.266487213997307</v>
      </c>
      <c r="AY10" s="5">
        <v>0.627</v>
      </c>
      <c r="AZ10" s="5">
        <v>0.65600000000000003</v>
      </c>
      <c r="BA10" s="6">
        <f t="shared" si="2"/>
        <v>4.6251993620414709</v>
      </c>
      <c r="BB10" s="5">
        <v>0.54900000000000004</v>
      </c>
      <c r="BC10" s="5">
        <v>0.58699999999999997</v>
      </c>
      <c r="BD10" s="6">
        <f t="shared" si="18"/>
        <v>6.9216757741347763</v>
      </c>
      <c r="BE10" s="5"/>
      <c r="BF10" s="6">
        <v>8.35</v>
      </c>
      <c r="BG10" s="3"/>
      <c r="BH10" s="3"/>
      <c r="BI10" s="12"/>
      <c r="BJ10" s="12"/>
      <c r="BK10" s="6"/>
      <c r="BM10" s="4">
        <v>62.8</v>
      </c>
      <c r="BN10" s="4">
        <v>67.099999999999994</v>
      </c>
      <c r="BO10" s="6">
        <f t="shared" si="19"/>
        <v>6.847133757961779</v>
      </c>
      <c r="BP10" s="4">
        <v>16.8</v>
      </c>
      <c r="BQ10" s="4">
        <v>17.600000000000001</v>
      </c>
      <c r="BR10" s="6">
        <f t="shared" si="20"/>
        <v>4.7619047619047654</v>
      </c>
      <c r="BS10" s="4">
        <v>54.8</v>
      </c>
      <c r="BT10" s="6">
        <f>BS10+4.8</f>
        <v>59.599999999999994</v>
      </c>
      <c r="BU10" s="6">
        <f t="shared" si="21"/>
        <v>8.7591240875912355</v>
      </c>
      <c r="BV10" s="6">
        <v>40.9</v>
      </c>
      <c r="BW10" s="6">
        <f t="shared" si="33"/>
        <v>41.434999999999995</v>
      </c>
      <c r="BX10" s="6">
        <f t="shared" si="22"/>
        <v>1.3080684596576935</v>
      </c>
      <c r="BY10" s="3">
        <v>73.72</v>
      </c>
      <c r="BZ10" s="3">
        <v>79.209999999999994</v>
      </c>
      <c r="CA10" s="3">
        <f t="shared" si="23"/>
        <v>7.4470971242539266</v>
      </c>
      <c r="CB10" s="6">
        <v>29.800000000000004</v>
      </c>
      <c r="CC10" s="6">
        <v>26.800000000000008</v>
      </c>
      <c r="CD10" s="6">
        <f t="shared" si="24"/>
        <v>10.067114093959718</v>
      </c>
      <c r="CE10" s="16">
        <v>19.389999999999993</v>
      </c>
      <c r="CF10" s="16">
        <v>20.46</v>
      </c>
      <c r="CG10" s="6">
        <f t="shared" si="25"/>
        <v>5.5183084063950885</v>
      </c>
      <c r="CH10" s="5">
        <v>1.0640000000000001</v>
      </c>
      <c r="CI10" s="19">
        <v>1.286</v>
      </c>
      <c r="CJ10" s="6">
        <f t="shared" si="26"/>
        <v>20.864661654135336</v>
      </c>
      <c r="CK10" s="5">
        <v>2.286</v>
      </c>
      <c r="CL10" s="5">
        <v>2.6560000000000001</v>
      </c>
      <c r="CM10" s="6">
        <v>16.185476815398083</v>
      </c>
      <c r="CN10" s="3">
        <v>3.26</v>
      </c>
      <c r="CO10" s="3">
        <v>2.72</v>
      </c>
      <c r="CP10" s="6">
        <f t="shared" si="27"/>
        <v>16.564417177914098</v>
      </c>
      <c r="CQ10" s="5">
        <v>0.19600000000000001</v>
      </c>
      <c r="CR10" s="5">
        <v>0.151</v>
      </c>
      <c r="CS10" s="6">
        <f t="shared" si="28"/>
        <v>22.959183673469393</v>
      </c>
      <c r="CT10" s="5">
        <v>0.34899999999999998</v>
      </c>
      <c r="CU10" s="5">
        <v>0.254</v>
      </c>
      <c r="CV10" s="6">
        <f t="shared" si="29"/>
        <v>27.220630372492831</v>
      </c>
      <c r="CW10" s="5">
        <v>0.79537999999999998</v>
      </c>
      <c r="CX10" s="5">
        <v>0.91800000000000004</v>
      </c>
      <c r="CY10" s="6">
        <f t="shared" si="30"/>
        <v>15.416530463426295</v>
      </c>
      <c r="CZ10" s="5">
        <v>0.61799999999999999</v>
      </c>
      <c r="DA10" s="5">
        <v>0.63100000000000001</v>
      </c>
      <c r="DB10" s="6">
        <f t="shared" si="31"/>
        <v>2.1035598705501637</v>
      </c>
      <c r="DC10" s="5">
        <v>0.53900000000000003</v>
      </c>
      <c r="DD10" s="5">
        <v>0.56200000000000006</v>
      </c>
      <c r="DE10" s="6">
        <f t="shared" si="32"/>
        <v>4.2671614100185566</v>
      </c>
      <c r="DF10" s="5"/>
      <c r="DG10" s="6">
        <v>8.35</v>
      </c>
    </row>
    <row r="11" spans="1:111" x14ac:dyDescent="0.45">
      <c r="A11">
        <v>10</v>
      </c>
      <c r="B11" s="3">
        <v>8.3699999999999992</v>
      </c>
      <c r="C11" s="3">
        <v>4.5999999999999996</v>
      </c>
      <c r="D11" s="4">
        <v>13.2</v>
      </c>
      <c r="E11" s="4">
        <v>0.47</v>
      </c>
      <c r="F11" s="4">
        <v>14.6</v>
      </c>
      <c r="G11" s="4">
        <v>15.2</v>
      </c>
      <c r="H11" s="6">
        <f t="shared" si="3"/>
        <v>4.1095890410958882</v>
      </c>
      <c r="I11" s="6">
        <v>4.12</v>
      </c>
      <c r="J11" s="6">
        <v>3.21</v>
      </c>
      <c r="K11" s="6">
        <f t="shared" si="4"/>
        <v>22.087378640776702</v>
      </c>
      <c r="L11" s="4">
        <v>62.4</v>
      </c>
      <c r="M11" s="4">
        <v>71.2</v>
      </c>
      <c r="N11" s="6">
        <f t="shared" si="5"/>
        <v>14.102564102564111</v>
      </c>
      <c r="O11" s="6">
        <v>6.45</v>
      </c>
      <c r="P11" s="6">
        <v>5.85</v>
      </c>
      <c r="Q11" s="6">
        <f t="shared" si="6"/>
        <v>9.3023255813953565</v>
      </c>
      <c r="R11" s="3">
        <v>0.64</v>
      </c>
      <c r="S11" s="3">
        <f>R11+0.06</f>
        <v>0.7</v>
      </c>
      <c r="T11" s="6">
        <f t="shared" si="7"/>
        <v>9.3749999999999911</v>
      </c>
      <c r="U11" s="6">
        <v>24.8</v>
      </c>
      <c r="V11" s="6">
        <f t="shared" si="34"/>
        <v>25.7</v>
      </c>
      <c r="W11" s="6">
        <f t="shared" si="8"/>
        <v>3.6290322580645102</v>
      </c>
      <c r="X11" s="3">
        <v>81.89</v>
      </c>
      <c r="Y11" s="3">
        <v>85.96</v>
      </c>
      <c r="Z11" s="3">
        <f t="shared" si="9"/>
        <v>4.970081817071673</v>
      </c>
      <c r="AA11" s="6">
        <v>34</v>
      </c>
      <c r="AB11" s="6">
        <f>AA11-2.9</f>
        <v>31.1</v>
      </c>
      <c r="AC11" s="6">
        <f t="shared" si="10"/>
        <v>8.5294117647058787</v>
      </c>
      <c r="AD11" s="4">
        <v>22.589999999999996</v>
      </c>
      <c r="AE11" s="3">
        <v>26.59</v>
      </c>
      <c r="AF11" s="6">
        <f t="shared" si="11"/>
        <v>17.706949977866334</v>
      </c>
      <c r="AG11" s="5">
        <v>2.0139999999999998</v>
      </c>
      <c r="AH11" s="5">
        <v>2.5139999999999998</v>
      </c>
      <c r="AI11" s="6">
        <f t="shared" si="12"/>
        <v>24.826216484607748</v>
      </c>
      <c r="AJ11" s="5">
        <v>7.1230000000000002</v>
      </c>
      <c r="AK11" s="5">
        <v>10.101000000000001</v>
      </c>
      <c r="AL11" s="6">
        <f t="shared" si="13"/>
        <v>41.808226870700551</v>
      </c>
      <c r="AM11" s="3">
        <v>3.45</v>
      </c>
      <c r="AN11" s="3">
        <v>2.96</v>
      </c>
      <c r="AO11" s="6">
        <f t="shared" si="14"/>
        <v>14.202898550724644</v>
      </c>
      <c r="AP11" s="5">
        <v>0.77600000000000002</v>
      </c>
      <c r="AQ11" s="5">
        <v>0.61699999999999999</v>
      </c>
      <c r="AR11" s="6">
        <f t="shared" si="15"/>
        <v>20.489690721649488</v>
      </c>
      <c r="AS11" s="5">
        <v>1.3379999999999999</v>
      </c>
      <c r="AT11" s="4">
        <v>1.0029999999999999</v>
      </c>
      <c r="AU11" s="6">
        <f t="shared" si="16"/>
        <v>25.037369207772798</v>
      </c>
      <c r="AV11" s="5">
        <v>0.747</v>
      </c>
      <c r="AW11" s="5">
        <v>0.91800000000000004</v>
      </c>
      <c r="AX11" s="6">
        <f t="shared" si="17"/>
        <v>22.891566265060245</v>
      </c>
      <c r="AY11" s="5">
        <v>0.61799999999999999</v>
      </c>
      <c r="AZ11" s="5">
        <v>0.65100000000000002</v>
      </c>
      <c r="BA11" s="6">
        <f t="shared" si="2"/>
        <v>5.3398058252427232</v>
      </c>
      <c r="BB11" s="5">
        <v>0.52600000000000002</v>
      </c>
      <c r="BC11" s="5">
        <v>0.55200000000000005</v>
      </c>
      <c r="BD11" s="6">
        <f t="shared" si="18"/>
        <v>4.9429657794676851</v>
      </c>
      <c r="BE11" s="5"/>
      <c r="BF11" s="6">
        <v>8.3699999999999992</v>
      </c>
      <c r="BG11" s="3"/>
      <c r="BH11" s="3"/>
      <c r="BI11" s="12"/>
      <c r="BJ11" s="12"/>
      <c r="BK11" s="6"/>
      <c r="BM11" s="4">
        <v>63.4</v>
      </c>
      <c r="BN11" s="4">
        <f>BM11+3.4</f>
        <v>66.8</v>
      </c>
      <c r="BO11" s="6">
        <f t="shared" si="19"/>
        <v>5.3627760252365908</v>
      </c>
      <c r="BP11" s="4">
        <v>17.2</v>
      </c>
      <c r="BQ11" s="4">
        <v>18.2</v>
      </c>
      <c r="BR11" s="6">
        <f t="shared" si="20"/>
        <v>5.8139534883720927</v>
      </c>
      <c r="BS11" s="4">
        <v>56.8</v>
      </c>
      <c r="BT11" s="6">
        <f>BS11+3.56</f>
        <v>60.36</v>
      </c>
      <c r="BU11" s="6">
        <f t="shared" si="21"/>
        <v>6.2676056338028214</v>
      </c>
      <c r="BV11" s="6">
        <v>40.299999999999997</v>
      </c>
      <c r="BW11" s="6">
        <f t="shared" si="33"/>
        <v>40.834999999999994</v>
      </c>
      <c r="BX11" s="6">
        <f t="shared" si="22"/>
        <v>1.3275434243176094</v>
      </c>
      <c r="BY11" s="3">
        <v>73.05</v>
      </c>
      <c r="BZ11" s="3">
        <v>79.209999999999994</v>
      </c>
      <c r="CA11" s="3">
        <f t="shared" si="23"/>
        <v>8.4325804243668667</v>
      </c>
      <c r="CB11" s="6">
        <v>29</v>
      </c>
      <c r="CC11" s="6">
        <v>25.900000000000002</v>
      </c>
      <c r="CD11" s="6">
        <f t="shared" si="24"/>
        <v>10.689655172413785</v>
      </c>
      <c r="CE11" s="16">
        <v>18.829999999999995</v>
      </c>
      <c r="CF11" s="16">
        <v>23.12</v>
      </c>
      <c r="CG11" s="6">
        <f t="shared" si="25"/>
        <v>22.782793414763713</v>
      </c>
      <c r="CH11" s="5">
        <v>1.1989999999999998</v>
      </c>
      <c r="CI11" s="19">
        <v>1.454</v>
      </c>
      <c r="CJ11" s="6">
        <f t="shared" si="26"/>
        <v>21.267723102585499</v>
      </c>
      <c r="CK11" s="5">
        <v>2.4129999999999998</v>
      </c>
      <c r="CL11" s="5">
        <v>2.746</v>
      </c>
      <c r="CM11" s="6">
        <v>13.800248653128893</v>
      </c>
      <c r="CN11" s="3">
        <v>3.21</v>
      </c>
      <c r="CO11" s="3">
        <v>2.54</v>
      </c>
      <c r="CP11" s="6">
        <f t="shared" si="27"/>
        <v>20.872274143302178</v>
      </c>
      <c r="CQ11" s="5">
        <v>0.182</v>
      </c>
      <c r="CR11" s="5">
        <v>0.13800000000000001</v>
      </c>
      <c r="CS11" s="6">
        <f t="shared" si="28"/>
        <v>24.175824175824168</v>
      </c>
      <c r="CT11" s="5">
        <v>0.36699999999999999</v>
      </c>
      <c r="CU11" s="5">
        <v>0.28099999999999997</v>
      </c>
      <c r="CV11" s="6">
        <f t="shared" si="29"/>
        <v>23.433242506811997</v>
      </c>
      <c r="CW11" s="5">
        <v>0.79937999999999998</v>
      </c>
      <c r="CX11" s="5">
        <v>0.88900000000000001</v>
      </c>
      <c r="CY11" s="6">
        <f t="shared" si="30"/>
        <v>11.211188671220199</v>
      </c>
      <c r="CZ11" s="5">
        <v>0.60899999999999999</v>
      </c>
      <c r="DA11" s="5">
        <v>0.64100000000000001</v>
      </c>
      <c r="DB11" s="6">
        <f t="shared" si="31"/>
        <v>5.2545155993431898</v>
      </c>
      <c r="DC11" s="5">
        <v>0.54300000000000004</v>
      </c>
      <c r="DD11" s="5">
        <v>0.56399999999999995</v>
      </c>
      <c r="DE11" s="6">
        <f t="shared" si="32"/>
        <v>3.8674033149171096</v>
      </c>
      <c r="DF11" s="5"/>
      <c r="DG11" s="6">
        <v>8.3699999999999992</v>
      </c>
    </row>
    <row r="12" spans="1:111" x14ac:dyDescent="0.45">
      <c r="A12">
        <v>11</v>
      </c>
      <c r="B12" s="3">
        <v>8.49</v>
      </c>
      <c r="C12" s="3">
        <v>5.4</v>
      </c>
      <c r="D12" s="4">
        <v>9.56</v>
      </c>
      <c r="E12" s="4">
        <v>0.35</v>
      </c>
      <c r="F12" s="4">
        <v>13.9</v>
      </c>
      <c r="G12" s="4">
        <v>14.9</v>
      </c>
      <c r="H12" s="6">
        <f t="shared" si="3"/>
        <v>7.1942446043165464</v>
      </c>
      <c r="I12" s="6">
        <v>4.58</v>
      </c>
      <c r="J12" s="6">
        <v>3.48</v>
      </c>
      <c r="K12" s="6">
        <f t="shared" si="4"/>
        <v>24.017467248908297</v>
      </c>
      <c r="L12" s="4">
        <v>63.2</v>
      </c>
      <c r="M12" s="4">
        <v>72.5</v>
      </c>
      <c r="N12" s="6">
        <f t="shared" si="5"/>
        <v>14.715189873417717</v>
      </c>
      <c r="O12" s="6">
        <v>5.95</v>
      </c>
      <c r="P12" s="6">
        <v>4.8499999999999996</v>
      </c>
      <c r="Q12" s="6">
        <f t="shared" si="6"/>
        <v>18.487394957983202</v>
      </c>
      <c r="R12" s="3">
        <v>0.61</v>
      </c>
      <c r="S12" s="3">
        <f t="shared" ref="S12:S26" si="35">R12+0.06</f>
        <v>0.66999999999999993</v>
      </c>
      <c r="T12" s="6">
        <f t="shared" si="7"/>
        <v>9.8360655737704814</v>
      </c>
      <c r="U12" s="6">
        <v>25.7</v>
      </c>
      <c r="V12" s="6">
        <f t="shared" si="34"/>
        <v>26.599999999999998</v>
      </c>
      <c r="W12" s="6">
        <f t="shared" si="8"/>
        <v>3.5019455252918235</v>
      </c>
      <c r="X12" s="3">
        <v>82.14</v>
      </c>
      <c r="Y12" s="3">
        <v>84.98</v>
      </c>
      <c r="Z12" s="3">
        <f t="shared" si="9"/>
        <v>3.457511565619678</v>
      </c>
      <c r="AA12" s="6">
        <v>34.400000000000006</v>
      </c>
      <c r="AB12" s="6">
        <f>AA12-2.9</f>
        <v>31.500000000000007</v>
      </c>
      <c r="AC12" s="6">
        <f t="shared" si="10"/>
        <v>8.4302325581395294</v>
      </c>
      <c r="AD12" s="4">
        <v>21.189999999999994</v>
      </c>
      <c r="AE12" s="3">
        <v>25.14</v>
      </c>
      <c r="AF12" s="6">
        <f t="shared" si="11"/>
        <v>18.640868334119904</v>
      </c>
      <c r="AG12" s="5">
        <v>1.9890000000000001</v>
      </c>
      <c r="AH12" s="5">
        <v>2.4780000000000002</v>
      </c>
      <c r="AI12" s="6">
        <f t="shared" si="12"/>
        <v>24.585218702865767</v>
      </c>
      <c r="AJ12" s="5">
        <v>7.4249999999999998</v>
      </c>
      <c r="AK12" s="5">
        <v>9.8490000000000002</v>
      </c>
      <c r="AL12" s="6">
        <f t="shared" si="13"/>
        <v>32.646464646464651</v>
      </c>
      <c r="AM12" s="3">
        <v>4.0599999999999996</v>
      </c>
      <c r="AN12" s="3">
        <v>3.41</v>
      </c>
      <c r="AO12" s="6">
        <f t="shared" si="14"/>
        <v>16.009852216748758</v>
      </c>
      <c r="AP12" s="5">
        <v>0.67500000000000004</v>
      </c>
      <c r="AQ12" s="5">
        <v>0.504</v>
      </c>
      <c r="AR12" s="6">
        <f t="shared" si="15"/>
        <v>25.333333333333336</v>
      </c>
      <c r="AS12" s="5">
        <v>1.2719999999999998</v>
      </c>
      <c r="AT12" s="4">
        <v>0.95399999999999996</v>
      </c>
      <c r="AU12" s="6">
        <f t="shared" si="16"/>
        <v>24.999999999999993</v>
      </c>
      <c r="AV12" s="5">
        <v>0.73599999999999999</v>
      </c>
      <c r="AW12" s="5">
        <v>0.94699999999999995</v>
      </c>
      <c r="AX12" s="6">
        <f t="shared" si="17"/>
        <v>28.668478260869563</v>
      </c>
      <c r="AY12" s="5">
        <v>0.59399999999999997</v>
      </c>
      <c r="AZ12" s="5">
        <v>0.61199999999999999</v>
      </c>
      <c r="BA12" s="6">
        <f t="shared" si="2"/>
        <v>3.0303030303030329</v>
      </c>
      <c r="BB12" s="5">
        <v>0.53300000000000003</v>
      </c>
      <c r="BC12" s="5">
        <v>0.54100000000000004</v>
      </c>
      <c r="BD12" s="6">
        <f t="shared" si="18"/>
        <v>1.5009380863039412</v>
      </c>
      <c r="BE12" s="5"/>
      <c r="BF12" s="6">
        <v>8.49</v>
      </c>
      <c r="BG12" s="3"/>
      <c r="BH12" s="3"/>
      <c r="BI12" s="12"/>
      <c r="BJ12" s="12"/>
      <c r="BK12" s="6"/>
      <c r="BM12" s="4">
        <v>62.1</v>
      </c>
      <c r="BN12" s="4">
        <f>BM12+3.4</f>
        <v>65.5</v>
      </c>
      <c r="BO12" s="6">
        <f t="shared" si="19"/>
        <v>5.475040257648951</v>
      </c>
      <c r="BP12" s="4">
        <v>17.5</v>
      </c>
      <c r="BQ12" s="4">
        <v>18.5</v>
      </c>
      <c r="BR12" s="6">
        <f t="shared" si="20"/>
        <v>5.7142857142857144</v>
      </c>
      <c r="BS12" s="4">
        <v>57.8</v>
      </c>
      <c r="BT12" s="6">
        <f>BS12+3.56</f>
        <v>61.36</v>
      </c>
      <c r="BU12" s="6">
        <f t="shared" si="21"/>
        <v>6.1591695501730142</v>
      </c>
      <c r="BV12" s="6">
        <v>41.2</v>
      </c>
      <c r="BW12" s="6">
        <f>BV12+0.675</f>
        <v>41.875</v>
      </c>
      <c r="BX12" s="6">
        <f t="shared" si="22"/>
        <v>1.6383495145630997</v>
      </c>
      <c r="BY12" s="3">
        <v>73.225999999999999</v>
      </c>
      <c r="BZ12" s="3">
        <v>78.23</v>
      </c>
      <c r="CA12" s="3">
        <f t="shared" si="23"/>
        <v>6.8336383251850501</v>
      </c>
      <c r="CB12" s="6">
        <v>29.400000000000006</v>
      </c>
      <c r="CC12" s="6">
        <v>26.300000000000008</v>
      </c>
      <c r="CD12" s="6">
        <f t="shared" si="24"/>
        <v>10.544217687074822</v>
      </c>
      <c r="CE12" s="16">
        <v>17.429999999999993</v>
      </c>
      <c r="CF12" s="16">
        <v>22.14</v>
      </c>
      <c r="CG12" s="6">
        <f t="shared" si="25"/>
        <v>27.022375215146354</v>
      </c>
      <c r="CH12" s="5">
        <v>1.1740000000000002</v>
      </c>
      <c r="CI12" s="19">
        <v>1.3680000000000001</v>
      </c>
      <c r="CJ12" s="6">
        <f t="shared" si="26"/>
        <v>16.524701873935257</v>
      </c>
      <c r="CK12" s="5">
        <v>2.125</v>
      </c>
      <c r="CL12" s="5">
        <v>2.4249999999999998</v>
      </c>
      <c r="CM12" s="6">
        <v>14.11764705882352</v>
      </c>
      <c r="CN12" s="3">
        <v>3.42</v>
      </c>
      <c r="CO12" s="3">
        <v>2.85</v>
      </c>
      <c r="CP12" s="6">
        <f t="shared" si="27"/>
        <v>16.666666666666664</v>
      </c>
      <c r="CQ12" s="5">
        <v>0.19600000000000001</v>
      </c>
      <c r="CR12" s="5">
        <v>0.16200000000000001</v>
      </c>
      <c r="CS12" s="6">
        <f t="shared" si="28"/>
        <v>17.346938775510203</v>
      </c>
      <c r="CT12" s="5">
        <v>0.38900000000000001</v>
      </c>
      <c r="CU12" s="5">
        <v>0.309</v>
      </c>
      <c r="CV12" s="6">
        <f t="shared" si="29"/>
        <v>20.565552699228796</v>
      </c>
      <c r="CW12" s="5">
        <v>0.77737999999999996</v>
      </c>
      <c r="CX12" s="5">
        <v>1.0229999999999999</v>
      </c>
      <c r="CY12" s="6">
        <f t="shared" si="30"/>
        <v>31.595873318068378</v>
      </c>
      <c r="CZ12" s="5">
        <v>0.58499999999999996</v>
      </c>
      <c r="DA12" s="5">
        <v>0.60599999999999998</v>
      </c>
      <c r="DB12" s="6">
        <f t="shared" si="31"/>
        <v>3.589743589743593</v>
      </c>
      <c r="DC12" s="5">
        <v>0.54900000000000004</v>
      </c>
      <c r="DD12" s="5">
        <v>0.57099999999999995</v>
      </c>
      <c r="DE12" s="6">
        <f t="shared" si="32"/>
        <v>4.0072859744990721</v>
      </c>
      <c r="DF12" s="5"/>
      <c r="DG12" s="6">
        <v>8.49</v>
      </c>
    </row>
    <row r="13" spans="1:111" x14ac:dyDescent="0.45">
      <c r="A13">
        <v>12</v>
      </c>
      <c r="B13" s="3">
        <v>8.49</v>
      </c>
      <c r="C13" s="3">
        <v>5.3</v>
      </c>
      <c r="D13" s="4">
        <v>8.9600000000000009</v>
      </c>
      <c r="E13" s="4">
        <v>0.37</v>
      </c>
      <c r="F13" s="4">
        <v>14.1</v>
      </c>
      <c r="G13" s="4">
        <v>16.2</v>
      </c>
      <c r="H13" s="6">
        <f t="shared" si="3"/>
        <v>14.893617021276592</v>
      </c>
      <c r="I13" s="6">
        <v>5.2</v>
      </c>
      <c r="J13" s="6">
        <v>4.38</v>
      </c>
      <c r="K13" s="6">
        <f t="shared" si="4"/>
        <v>15.769230769230774</v>
      </c>
      <c r="L13" s="4">
        <v>58.4</v>
      </c>
      <c r="M13" s="4">
        <v>66.8</v>
      </c>
      <c r="N13" s="6">
        <f t="shared" si="5"/>
        <v>14.383561643835616</v>
      </c>
      <c r="O13" s="6">
        <v>6.2</v>
      </c>
      <c r="P13" s="6">
        <v>5.45</v>
      </c>
      <c r="Q13" s="6">
        <f t="shared" si="6"/>
        <v>12.096774193548386</v>
      </c>
      <c r="R13" s="3">
        <v>0.63</v>
      </c>
      <c r="S13" s="3">
        <f t="shared" si="35"/>
        <v>0.69</v>
      </c>
      <c r="T13" s="6">
        <f t="shared" si="7"/>
        <v>9.5238095238095148</v>
      </c>
      <c r="U13" s="6">
        <v>24.9</v>
      </c>
      <c r="V13" s="6">
        <f t="shared" si="34"/>
        <v>25.799999999999997</v>
      </c>
      <c r="W13" s="6">
        <f t="shared" si="8"/>
        <v>3.6144578313252955</v>
      </c>
      <c r="X13" s="3">
        <v>81.96</v>
      </c>
      <c r="Y13" s="3">
        <v>86.12</v>
      </c>
      <c r="Z13" s="3">
        <f t="shared" si="9"/>
        <v>5.0756466569058212</v>
      </c>
      <c r="AA13" s="6">
        <v>35.300000000000004</v>
      </c>
      <c r="AB13" s="6">
        <f>AA13-2.9</f>
        <v>32.400000000000006</v>
      </c>
      <c r="AC13" s="6">
        <f t="shared" si="10"/>
        <v>8.2152974504249237</v>
      </c>
      <c r="AD13" s="4">
        <v>22.169999999999995</v>
      </c>
      <c r="AE13" s="3">
        <v>26.14</v>
      </c>
      <c r="AF13" s="6">
        <f t="shared" si="11"/>
        <v>17.907081641858401</v>
      </c>
      <c r="AG13" s="5">
        <v>1.8460000000000001</v>
      </c>
      <c r="AH13" s="5">
        <v>2.4689999999999999</v>
      </c>
      <c r="AI13" s="6">
        <f t="shared" si="12"/>
        <v>33.748645720476695</v>
      </c>
      <c r="AJ13" s="5">
        <v>7.2359999999999998</v>
      </c>
      <c r="AK13" s="5">
        <v>9.4779999999999998</v>
      </c>
      <c r="AL13" s="6">
        <f t="shared" si="13"/>
        <v>30.983969043670541</v>
      </c>
      <c r="AM13" s="3">
        <v>3.47</v>
      </c>
      <c r="AN13" s="3">
        <v>2.92</v>
      </c>
      <c r="AO13" s="6">
        <f t="shared" si="14"/>
        <v>15.850144092219026</v>
      </c>
      <c r="AP13" s="5">
        <v>0.61899999999999999</v>
      </c>
      <c r="AQ13" s="5">
        <v>0.48899999999999999</v>
      </c>
      <c r="AR13" s="6">
        <f t="shared" si="15"/>
        <v>21.001615508885298</v>
      </c>
      <c r="AS13" s="5">
        <v>1.1609999999999998</v>
      </c>
      <c r="AT13" s="4">
        <v>0.876</v>
      </c>
      <c r="AU13" s="6">
        <f t="shared" si="16"/>
        <v>24.547803617571045</v>
      </c>
      <c r="AV13" s="5">
        <v>0.73699999999999999</v>
      </c>
      <c r="AW13" s="5">
        <v>0.95599999999999996</v>
      </c>
      <c r="AX13" s="6">
        <f t="shared" si="17"/>
        <v>29.715061058344638</v>
      </c>
      <c r="AY13" s="4">
        <v>0.61899999999999999</v>
      </c>
      <c r="AZ13" s="5">
        <v>0.63700000000000001</v>
      </c>
      <c r="BA13" s="6">
        <f t="shared" ref="BA13:BA37" si="36">((AZ13-AY14)/AY14)*100</f>
        <v>6.3439065108514257</v>
      </c>
      <c r="BB13" s="5">
        <v>0.53500000000000003</v>
      </c>
      <c r="BC13" s="5">
        <v>0.54600000000000004</v>
      </c>
      <c r="BD13" s="6">
        <f t="shared" si="18"/>
        <v>2.0560747663551417</v>
      </c>
      <c r="BE13" s="5"/>
      <c r="BF13" s="6">
        <v>8.49</v>
      </c>
      <c r="BG13" s="3"/>
      <c r="BH13" s="3"/>
      <c r="BI13" s="12"/>
      <c r="BJ13" s="12"/>
      <c r="BK13" s="6"/>
      <c r="BM13" s="4">
        <v>59.8</v>
      </c>
      <c r="BN13" s="4">
        <f>BM13+5.4</f>
        <v>65.2</v>
      </c>
      <c r="BO13" s="6">
        <f t="shared" si="19"/>
        <v>9.0301003344481696</v>
      </c>
      <c r="BP13" s="4">
        <v>16.899999999999999</v>
      </c>
      <c r="BQ13" s="4">
        <v>17.899999999999999</v>
      </c>
      <c r="BR13" s="6">
        <f t="shared" si="20"/>
        <v>5.9171597633136095</v>
      </c>
      <c r="BS13" s="4">
        <v>60.5</v>
      </c>
      <c r="BT13" s="6">
        <f>BS13+3.56</f>
        <v>64.06</v>
      </c>
      <c r="BU13" s="6">
        <f t="shared" si="21"/>
        <v>5.8842975206611605</v>
      </c>
      <c r="BV13" s="6">
        <v>40.4</v>
      </c>
      <c r="BW13" s="6">
        <f t="shared" ref="BW13:BW18" si="37">BV13+0.675</f>
        <v>41.074999999999996</v>
      </c>
      <c r="BX13" s="6">
        <f t="shared" si="22"/>
        <v>1.6707920792079141</v>
      </c>
      <c r="BY13" s="3">
        <v>73.045999999999992</v>
      </c>
      <c r="BZ13" s="3">
        <v>79.37</v>
      </c>
      <c r="CA13" s="3">
        <f t="shared" si="23"/>
        <v>8.6575582509651632</v>
      </c>
      <c r="CB13" s="6">
        <v>30.300000000000004</v>
      </c>
      <c r="CC13" s="6">
        <v>27.200000000000006</v>
      </c>
      <c r="CD13" s="6">
        <f t="shared" si="24"/>
        <v>10.231023102310223</v>
      </c>
      <c r="CE13" s="16">
        <v>18.409999999999993</v>
      </c>
      <c r="CF13" s="16">
        <v>20.46</v>
      </c>
      <c r="CG13" s="6">
        <f t="shared" si="25"/>
        <v>11.135252580119547</v>
      </c>
      <c r="CH13" s="5">
        <v>1.0310000000000001</v>
      </c>
      <c r="CI13" s="19">
        <v>1.2889999999999999</v>
      </c>
      <c r="CJ13" s="6">
        <f t="shared" si="26"/>
        <v>25.024248302618791</v>
      </c>
      <c r="CK13" s="5">
        <v>2.4449999999999998</v>
      </c>
      <c r="CL13" s="5">
        <v>2.6469999999999998</v>
      </c>
      <c r="CM13" s="6">
        <v>8.261758691206543</v>
      </c>
      <c r="CN13" s="3">
        <v>3.2300000000000004</v>
      </c>
      <c r="CO13" s="3">
        <v>2.72</v>
      </c>
      <c r="CP13" s="6">
        <f t="shared" si="27"/>
        <v>15.789473684210531</v>
      </c>
      <c r="CQ13" s="5">
        <v>0.21199999999999999</v>
      </c>
      <c r="CR13" s="5">
        <v>0.17199999999999999</v>
      </c>
      <c r="CS13" s="6">
        <f t="shared" si="28"/>
        <v>18.867924528301891</v>
      </c>
      <c r="CT13" s="5">
        <v>0.36699999999999999</v>
      </c>
      <c r="CU13" s="5">
        <v>0.26699999999999996</v>
      </c>
      <c r="CV13" s="6">
        <f t="shared" si="29"/>
        <v>27.247956403269765</v>
      </c>
      <c r="CW13" s="5">
        <v>0.77837999999999996</v>
      </c>
      <c r="CX13" s="5">
        <v>1.0069999999999999</v>
      </c>
      <c r="CY13" s="6">
        <f t="shared" si="30"/>
        <v>29.371258254323074</v>
      </c>
      <c r="CZ13" s="5">
        <v>0.58899999999999997</v>
      </c>
      <c r="DA13" s="5">
        <v>0.60099999999999998</v>
      </c>
      <c r="DB13" s="6">
        <f t="shared" ref="DB13:DB37" si="38">((DA13-CZ14)/CZ14)*100</f>
        <v>5.6239015817223255</v>
      </c>
      <c r="DC13" s="4">
        <v>0.54900000000000004</v>
      </c>
      <c r="DD13" s="5">
        <v>0.56699999999999995</v>
      </c>
      <c r="DE13" s="6">
        <f t="shared" ref="DE13:DE37" si="39">((DD13-DC14)/DC14)*100</f>
        <v>1.9784172661870318</v>
      </c>
      <c r="DF13" s="5"/>
      <c r="DG13" s="6">
        <v>8.49</v>
      </c>
    </row>
    <row r="14" spans="1:111" x14ac:dyDescent="0.45">
      <c r="A14">
        <v>13</v>
      </c>
      <c r="B14" s="7">
        <v>8.52</v>
      </c>
      <c r="C14" s="7">
        <v>4.3</v>
      </c>
      <c r="D14" s="4">
        <v>11.58</v>
      </c>
      <c r="E14" s="4">
        <v>0.46</v>
      </c>
      <c r="F14" s="4">
        <v>14.5</v>
      </c>
      <c r="G14" s="4">
        <v>16.399999999999999</v>
      </c>
      <c r="H14" s="6">
        <f t="shared" si="3"/>
        <v>13.103448275862059</v>
      </c>
      <c r="I14" s="18">
        <v>3.45</v>
      </c>
      <c r="J14" s="6">
        <v>2.89</v>
      </c>
      <c r="K14" s="6">
        <f t="shared" si="4"/>
        <v>16.231884057971016</v>
      </c>
      <c r="L14" s="4">
        <v>56.4</v>
      </c>
      <c r="M14" s="4">
        <v>69.099999999999994</v>
      </c>
      <c r="N14" s="6">
        <f t="shared" si="5"/>
        <v>22.517730496453893</v>
      </c>
      <c r="O14" s="6">
        <v>7.45</v>
      </c>
      <c r="P14" s="6">
        <v>5.95</v>
      </c>
      <c r="Q14" s="6">
        <f t="shared" si="6"/>
        <v>20.134228187919462</v>
      </c>
      <c r="R14" s="3">
        <v>0.56000000000000005</v>
      </c>
      <c r="S14" s="3">
        <f>R14+0.076</f>
        <v>0.63600000000000001</v>
      </c>
      <c r="T14" s="6">
        <f t="shared" si="7"/>
        <v>13.571428571428562</v>
      </c>
      <c r="U14" s="4">
        <v>25.8</v>
      </c>
      <c r="V14" s="6">
        <f>U14+1.4</f>
        <v>27.2</v>
      </c>
      <c r="W14" s="6">
        <f t="shared" si="8"/>
        <v>5.4263565891472814</v>
      </c>
      <c r="X14" s="3">
        <v>82.56</v>
      </c>
      <c r="Y14" s="3">
        <v>84.98</v>
      </c>
      <c r="Z14" s="3">
        <f t="shared" si="9"/>
        <v>2.9312015503875988</v>
      </c>
      <c r="AA14" s="6">
        <v>34</v>
      </c>
      <c r="AB14" s="6">
        <f>AA14-3.2</f>
        <v>30.8</v>
      </c>
      <c r="AC14" s="6">
        <f t="shared" si="10"/>
        <v>9.4117647058823515</v>
      </c>
      <c r="AD14" s="4">
        <v>20.579999999999995</v>
      </c>
      <c r="AE14" s="3">
        <v>24.57</v>
      </c>
      <c r="AF14" s="6">
        <f t="shared" si="11"/>
        <v>19.387755102040849</v>
      </c>
      <c r="AG14" s="5">
        <v>1.911</v>
      </c>
      <c r="AH14" s="5">
        <v>2.512</v>
      </c>
      <c r="AI14" s="6">
        <f t="shared" si="12"/>
        <v>31.449502878074302</v>
      </c>
      <c r="AJ14" s="5">
        <v>7.3140000000000001</v>
      </c>
      <c r="AK14" s="5">
        <v>9.9979999999999993</v>
      </c>
      <c r="AL14" s="6">
        <f t="shared" si="13"/>
        <v>36.696745966639313</v>
      </c>
      <c r="AM14" s="3">
        <v>3.66</v>
      </c>
      <c r="AN14" s="3">
        <v>2.92</v>
      </c>
      <c r="AO14" s="6">
        <f t="shared" si="14"/>
        <v>20.218579234972683</v>
      </c>
      <c r="AP14" s="5">
        <v>0.71899999999999997</v>
      </c>
      <c r="AQ14" s="5">
        <v>0.51700000000000002</v>
      </c>
      <c r="AR14" s="6">
        <f t="shared" si="15"/>
        <v>28.094575799721831</v>
      </c>
      <c r="AS14" s="5">
        <v>1.4489999999999998</v>
      </c>
      <c r="AT14" s="4">
        <v>1.113</v>
      </c>
      <c r="AU14" s="6">
        <f t="shared" si="16"/>
        <v>23.188405797101442</v>
      </c>
      <c r="AV14" s="5">
        <v>0.72499999999999998</v>
      </c>
      <c r="AW14" s="5">
        <v>1.022</v>
      </c>
      <c r="AX14" s="6">
        <f t="shared" si="17"/>
        <v>40.965517241379317</v>
      </c>
      <c r="AY14" s="5">
        <v>0.59899999999999998</v>
      </c>
      <c r="AZ14" s="5">
        <v>0.627</v>
      </c>
      <c r="BA14" s="6">
        <f>((AZ14-AY15)/AY15)*100</f>
        <v>3.4653465346534684</v>
      </c>
      <c r="BB14" s="5">
        <v>0.53100000000000003</v>
      </c>
      <c r="BC14" s="5">
        <v>0.55200000000000005</v>
      </c>
      <c r="BD14" s="6">
        <f t="shared" si="18"/>
        <v>3.9548022598870087</v>
      </c>
      <c r="BE14" s="5"/>
      <c r="BF14" s="6">
        <v>8.52</v>
      </c>
      <c r="BG14" s="7"/>
      <c r="BH14" s="7"/>
      <c r="BI14" s="12"/>
      <c r="BJ14" s="12"/>
      <c r="BK14" s="6"/>
      <c r="BM14" s="4">
        <v>62.8</v>
      </c>
      <c r="BN14" s="4">
        <f t="shared" ref="BN14:BN18" si="40">BM14+5.4</f>
        <v>68.2</v>
      </c>
      <c r="BO14" s="6">
        <f t="shared" si="19"/>
        <v>8.5987261146496898</v>
      </c>
      <c r="BP14" s="4">
        <v>16.8</v>
      </c>
      <c r="BQ14" s="4">
        <v>17.8</v>
      </c>
      <c r="BR14" s="6">
        <f t="shared" si="20"/>
        <v>5.9523809523809517</v>
      </c>
      <c r="BS14" s="4">
        <v>54.6</v>
      </c>
      <c r="BT14" s="6">
        <f>BS14+3.56</f>
        <v>58.160000000000004</v>
      </c>
      <c r="BU14" s="6">
        <f t="shared" si="21"/>
        <v>6.5201465201465245</v>
      </c>
      <c r="BV14" s="6">
        <v>40.299999999999997</v>
      </c>
      <c r="BW14" s="6">
        <f t="shared" si="37"/>
        <v>40.974999999999994</v>
      </c>
      <c r="BX14" s="6">
        <f t="shared" si="22"/>
        <v>1.6749379652605387</v>
      </c>
      <c r="BY14" s="3">
        <v>73.646000000000001</v>
      </c>
      <c r="BZ14" s="3">
        <v>78.23</v>
      </c>
      <c r="CA14" s="3">
        <f t="shared" si="23"/>
        <v>6.2243706379165236</v>
      </c>
      <c r="CB14" s="6">
        <v>29</v>
      </c>
      <c r="CC14" s="6">
        <v>25.6</v>
      </c>
      <c r="CD14" s="6">
        <f t="shared" si="24"/>
        <v>11.724137931034479</v>
      </c>
      <c r="CE14" s="16">
        <v>16.819999999999993</v>
      </c>
      <c r="CF14" s="16">
        <v>20.23</v>
      </c>
      <c r="CG14" s="6">
        <f t="shared" si="25"/>
        <v>20.273483947681385</v>
      </c>
      <c r="CH14" s="5">
        <v>1.3109999999999999</v>
      </c>
      <c r="CI14" s="19">
        <v>1.496</v>
      </c>
      <c r="CJ14" s="6">
        <f t="shared" si="26"/>
        <v>14.11136536994661</v>
      </c>
      <c r="CK14" s="5">
        <v>2.145</v>
      </c>
      <c r="CL14" s="5">
        <v>2.7450000000000001</v>
      </c>
      <c r="CM14" s="6">
        <v>27.972027972027973</v>
      </c>
      <c r="CN14" s="3">
        <v>3.42</v>
      </c>
      <c r="CO14" s="3">
        <v>2.71</v>
      </c>
      <c r="CP14" s="6">
        <f t="shared" si="27"/>
        <v>20.760233918128655</v>
      </c>
      <c r="CQ14" s="5">
        <v>0.20100000000000001</v>
      </c>
      <c r="CR14" s="5">
        <v>0.153</v>
      </c>
      <c r="CS14" s="6">
        <f t="shared" si="28"/>
        <v>23.880597014925378</v>
      </c>
      <c r="CT14" s="5">
        <v>0.39800000000000002</v>
      </c>
      <c r="CU14" s="5">
        <v>0.27599999999999997</v>
      </c>
      <c r="CV14" s="6">
        <f t="shared" si="29"/>
        <v>30.653266331658301</v>
      </c>
      <c r="CW14" s="5">
        <v>0.76637999999999995</v>
      </c>
      <c r="CX14" s="5">
        <v>0.94599999999999995</v>
      </c>
      <c r="CY14" s="6">
        <f t="shared" si="30"/>
        <v>23.437459223883714</v>
      </c>
      <c r="CZ14" s="5">
        <v>0.56899999999999995</v>
      </c>
      <c r="DA14" s="5">
        <v>0.59599999999999997</v>
      </c>
      <c r="DB14" s="6">
        <f>((DA14-CZ15)/CZ15)*100</f>
        <v>4.7451669595782118</v>
      </c>
      <c r="DC14" s="5">
        <v>0.55600000000000005</v>
      </c>
      <c r="DD14" s="5">
        <v>0.58099999999999996</v>
      </c>
      <c r="DE14" s="6">
        <f>((DD14-DC15)/DC15)*100</f>
        <v>8.8014981273408104</v>
      </c>
      <c r="DF14" s="5"/>
      <c r="DG14" s="6">
        <v>8.52</v>
      </c>
    </row>
    <row r="15" spans="1:111" x14ac:dyDescent="0.45">
      <c r="A15">
        <v>14</v>
      </c>
      <c r="B15" s="3">
        <v>8.56</v>
      </c>
      <c r="C15" s="3">
        <v>4.9999999999999991</v>
      </c>
      <c r="D15" s="4">
        <v>14.51</v>
      </c>
      <c r="E15" s="3">
        <v>0.48</v>
      </c>
      <c r="F15" s="4">
        <v>12.8</v>
      </c>
      <c r="G15" s="4">
        <v>13.8</v>
      </c>
      <c r="H15" s="6">
        <f t="shared" si="3"/>
        <v>7.8125</v>
      </c>
      <c r="I15" s="6">
        <v>6.12</v>
      </c>
      <c r="J15" s="6">
        <v>5.14</v>
      </c>
      <c r="K15" s="6">
        <f t="shared" si="4"/>
        <v>16.013071895424844</v>
      </c>
      <c r="L15" s="4">
        <v>58.9</v>
      </c>
      <c r="M15" s="4">
        <v>71.400000000000006</v>
      </c>
      <c r="N15" s="6">
        <f t="shared" si="5"/>
        <v>21.222410865874373</v>
      </c>
      <c r="O15" s="6">
        <v>11.45</v>
      </c>
      <c r="P15" s="6">
        <v>9.25</v>
      </c>
      <c r="Q15" s="6">
        <f t="shared" si="6"/>
        <v>19.213973799126631</v>
      </c>
      <c r="R15" s="3">
        <v>0.59</v>
      </c>
      <c r="S15" s="3">
        <f>R15+0.076</f>
        <v>0.66599999999999993</v>
      </c>
      <c r="T15" s="6">
        <f t="shared" si="7"/>
        <v>12.881355932203384</v>
      </c>
      <c r="U15" s="4">
        <v>24.8</v>
      </c>
      <c r="V15" s="6">
        <f t="shared" ref="V15:V20" si="41">U15+1.2</f>
        <v>26</v>
      </c>
      <c r="W15" s="6">
        <f t="shared" si="8"/>
        <v>4.8387096774193523</v>
      </c>
      <c r="X15" s="3">
        <v>82.34</v>
      </c>
      <c r="Y15" s="3">
        <v>86.53</v>
      </c>
      <c r="Z15" s="3">
        <f t="shared" si="9"/>
        <v>5.0886567889239709</v>
      </c>
      <c r="AA15" s="6">
        <v>34.74</v>
      </c>
      <c r="AB15" s="6">
        <f>AA15-3.2</f>
        <v>31.540000000000003</v>
      </c>
      <c r="AC15" s="6">
        <f t="shared" si="10"/>
        <v>9.211283822682784</v>
      </c>
      <c r="AD15" s="4">
        <v>21.259999999999994</v>
      </c>
      <c r="AE15" s="3">
        <v>23.46</v>
      </c>
      <c r="AF15" s="6">
        <f t="shared" si="11"/>
        <v>10.348071495766732</v>
      </c>
      <c r="AG15" s="5">
        <v>1.8839999999999999</v>
      </c>
      <c r="AH15" s="5">
        <v>2.4489999999999998</v>
      </c>
      <c r="AI15" s="6">
        <f t="shared" si="12"/>
        <v>29.989384288747345</v>
      </c>
      <c r="AJ15" s="5">
        <v>7.4560000000000004</v>
      </c>
      <c r="AK15" s="5">
        <v>10.112</v>
      </c>
      <c r="AL15" s="6">
        <f t="shared" si="13"/>
        <v>35.622317596566518</v>
      </c>
      <c r="AM15" s="3">
        <v>4.1100000000000003</v>
      </c>
      <c r="AN15" s="3">
        <v>3.32</v>
      </c>
      <c r="AO15" s="6">
        <f t="shared" si="14"/>
        <v>19.22141119221412</v>
      </c>
      <c r="AP15" s="5">
        <v>0.79500000000000004</v>
      </c>
      <c r="AQ15" s="5">
        <v>0.58199999999999996</v>
      </c>
      <c r="AR15" s="6">
        <f t="shared" si="15"/>
        <v>26.79245283018869</v>
      </c>
      <c r="AS15" s="5">
        <v>1.4019999999999999</v>
      </c>
      <c r="AT15" s="4">
        <v>1.026</v>
      </c>
      <c r="AU15" s="6">
        <f t="shared" si="16"/>
        <v>26.818830242510693</v>
      </c>
      <c r="AV15" s="5">
        <v>0.72099999999999997</v>
      </c>
      <c r="AW15" s="5">
        <v>0.84699999999999998</v>
      </c>
      <c r="AX15" s="6">
        <f t="shared" si="17"/>
        <v>17.475728155339805</v>
      </c>
      <c r="AY15" s="5">
        <v>0.60599999999999998</v>
      </c>
      <c r="AZ15" s="5">
        <v>0.626</v>
      </c>
      <c r="BA15" s="6">
        <f t="shared" si="36"/>
        <v>9.059233449477361</v>
      </c>
      <c r="BB15" s="5">
        <v>0.52900000000000003</v>
      </c>
      <c r="BC15" s="5">
        <v>0.54900000000000004</v>
      </c>
      <c r="BD15" s="6">
        <f t="shared" si="18"/>
        <v>3.7807183364839356</v>
      </c>
      <c r="BE15" s="5"/>
      <c r="BF15" s="6">
        <v>8.56</v>
      </c>
      <c r="BG15" s="3"/>
      <c r="BH15" s="3"/>
      <c r="BI15" s="12"/>
      <c r="BJ15" s="12"/>
      <c r="BK15" s="6"/>
      <c r="BM15" s="4">
        <v>63.4</v>
      </c>
      <c r="BN15" s="4">
        <f t="shared" si="40"/>
        <v>68.8</v>
      </c>
      <c r="BO15" s="6">
        <f t="shared" si="19"/>
        <v>8.5173501577287052</v>
      </c>
      <c r="BP15" s="4">
        <v>15.9</v>
      </c>
      <c r="BQ15" s="4">
        <v>17.200000000000003</v>
      </c>
      <c r="BR15" s="6">
        <f t="shared" si="20"/>
        <v>8.1761006289308327</v>
      </c>
      <c r="BS15" s="4">
        <v>58.4</v>
      </c>
      <c r="BT15" s="6">
        <f>BS15+5.4</f>
        <v>63.8</v>
      </c>
      <c r="BU15" s="6">
        <f t="shared" si="21"/>
        <v>9.2465753424657517</v>
      </c>
      <c r="BV15" s="6">
        <v>39.299999999999997</v>
      </c>
      <c r="BW15" s="6">
        <f t="shared" si="37"/>
        <v>39.974999999999994</v>
      </c>
      <c r="BX15" s="6">
        <f t="shared" si="22"/>
        <v>1.7175572519083897</v>
      </c>
      <c r="BY15" s="3">
        <v>73.426000000000002</v>
      </c>
      <c r="BZ15" s="3">
        <v>77.73</v>
      </c>
      <c r="CA15" s="3">
        <f t="shared" si="23"/>
        <v>5.8616838721978617</v>
      </c>
      <c r="CB15" s="6">
        <v>29.740000000000002</v>
      </c>
      <c r="CC15" s="6">
        <v>26.340000000000003</v>
      </c>
      <c r="CD15" s="6">
        <f t="shared" si="24"/>
        <v>11.432414256893068</v>
      </c>
      <c r="CE15" s="16">
        <v>17.499999999999993</v>
      </c>
      <c r="CF15" s="16">
        <v>20.13</v>
      </c>
      <c r="CG15" s="6">
        <f t="shared" si="25"/>
        <v>15.028571428571469</v>
      </c>
      <c r="CH15" s="5">
        <v>1.2839999999999998</v>
      </c>
      <c r="CI15" s="19">
        <v>1.518</v>
      </c>
      <c r="CJ15" s="6">
        <f t="shared" si="26"/>
        <v>18.224299065420581</v>
      </c>
      <c r="CK15" s="5">
        <v>2.556</v>
      </c>
      <c r="CL15" s="5">
        <v>2.8969999999999998</v>
      </c>
      <c r="CM15" s="6">
        <v>13.341158059467908</v>
      </c>
      <c r="CN15" s="3">
        <v>3.87</v>
      </c>
      <c r="CO15" s="3">
        <v>3.16</v>
      </c>
      <c r="CP15" s="6">
        <f t="shared" si="27"/>
        <v>18.346253229974156</v>
      </c>
      <c r="CQ15" s="5">
        <v>0.19800000000000001</v>
      </c>
      <c r="CR15" s="5">
        <v>0.151</v>
      </c>
      <c r="CS15" s="6">
        <f t="shared" si="28"/>
        <v>23.737373737373744</v>
      </c>
      <c r="CT15" s="5">
        <v>0.41199999999999998</v>
      </c>
      <c r="CU15" s="5">
        <v>0.29599999999999999</v>
      </c>
      <c r="CV15" s="6">
        <f t="shared" si="29"/>
        <v>28.155339805825243</v>
      </c>
      <c r="CW15" s="5">
        <v>0.78452137999999993</v>
      </c>
      <c r="CX15" s="5">
        <v>0.92800000000000005</v>
      </c>
      <c r="CY15" s="6">
        <f t="shared" si="30"/>
        <v>18.288681947711879</v>
      </c>
      <c r="CZ15" s="5">
        <v>0.56899999999999995</v>
      </c>
      <c r="DA15" s="5">
        <v>0.59399999999999997</v>
      </c>
      <c r="DB15" s="6">
        <f t="shared" si="38"/>
        <v>9.7966728280961064</v>
      </c>
      <c r="DC15" s="5">
        <v>0.53400000000000003</v>
      </c>
      <c r="DD15" s="5">
        <v>0.56100000000000005</v>
      </c>
      <c r="DE15" s="6">
        <f t="shared" si="39"/>
        <v>3.6968576709796706</v>
      </c>
      <c r="DF15" s="5"/>
      <c r="DG15" s="6">
        <v>8.56</v>
      </c>
    </row>
    <row r="16" spans="1:111" ht="10.15" customHeight="1" x14ac:dyDescent="0.45">
      <c r="A16">
        <v>15</v>
      </c>
      <c r="B16" s="3">
        <v>8.6</v>
      </c>
      <c r="C16" s="3">
        <v>4.0999999999999996</v>
      </c>
      <c r="D16" s="4">
        <v>12.89</v>
      </c>
      <c r="E16" s="3">
        <v>0.48</v>
      </c>
      <c r="F16" s="4">
        <v>14.8</v>
      </c>
      <c r="G16" s="4">
        <v>16.100000000000001</v>
      </c>
      <c r="H16" s="6">
        <f t="shared" si="3"/>
        <v>8.7837837837837878</v>
      </c>
      <c r="I16" s="6">
        <v>3.45</v>
      </c>
      <c r="J16" s="6">
        <v>2.75</v>
      </c>
      <c r="K16" s="6">
        <f t="shared" si="4"/>
        <v>20.289855072463773</v>
      </c>
      <c r="L16" s="4">
        <v>62.4</v>
      </c>
      <c r="M16" s="4">
        <v>72.5</v>
      </c>
      <c r="N16" s="6">
        <f t="shared" si="5"/>
        <v>16.185897435897438</v>
      </c>
      <c r="O16" s="6">
        <v>8.48</v>
      </c>
      <c r="P16" s="6">
        <v>7.45</v>
      </c>
      <c r="Q16" s="6">
        <f t="shared" si="6"/>
        <v>12.146226415094343</v>
      </c>
      <c r="R16" s="3">
        <v>0.63</v>
      </c>
      <c r="S16" s="3">
        <f>R16+0.076</f>
        <v>0.70599999999999996</v>
      </c>
      <c r="T16" s="6">
        <f t="shared" si="7"/>
        <v>12.063492063492056</v>
      </c>
      <c r="U16" s="4">
        <v>25.6</v>
      </c>
      <c r="V16" s="6">
        <f t="shared" si="41"/>
        <v>26.8</v>
      </c>
      <c r="W16" s="6">
        <f t="shared" si="8"/>
        <v>4.6874999999999973</v>
      </c>
      <c r="X16" s="3">
        <v>83.02</v>
      </c>
      <c r="Y16" s="3">
        <v>86.12</v>
      </c>
      <c r="Z16" s="3">
        <f t="shared" si="9"/>
        <v>3.7340399903637778</v>
      </c>
      <c r="AA16" s="6">
        <v>34.6</v>
      </c>
      <c r="AB16" s="6">
        <f>AA16-3.2</f>
        <v>31.400000000000002</v>
      </c>
      <c r="AC16" s="6">
        <f t="shared" si="10"/>
        <v>9.2485549132947966</v>
      </c>
      <c r="AD16" s="4">
        <v>22.179999999999996</v>
      </c>
      <c r="AE16" s="3">
        <v>24.14</v>
      </c>
      <c r="AF16" s="6">
        <f t="shared" si="11"/>
        <v>8.8367899008115636</v>
      </c>
      <c r="AG16" s="5">
        <v>1.7410000000000001</v>
      </c>
      <c r="AH16" s="5">
        <v>2.347</v>
      </c>
      <c r="AI16" s="6">
        <f t="shared" si="12"/>
        <v>34.807581849511763</v>
      </c>
      <c r="AJ16" s="5">
        <v>7.2140000000000004</v>
      </c>
      <c r="AK16" s="5">
        <v>9.4559999999999995</v>
      </c>
      <c r="AL16" s="6">
        <f t="shared" si="13"/>
        <v>31.078458552813959</v>
      </c>
      <c r="AM16" s="3">
        <v>3.68</v>
      </c>
      <c r="AN16" s="3">
        <v>3.04</v>
      </c>
      <c r="AO16" s="6">
        <f t="shared" si="14"/>
        <v>17.39130434782609</v>
      </c>
      <c r="AP16" s="5">
        <v>0.76900000000000002</v>
      </c>
      <c r="AQ16" s="5">
        <v>0.628</v>
      </c>
      <c r="AR16" s="6">
        <f t="shared" si="15"/>
        <v>18.335500650195062</v>
      </c>
      <c r="AS16" s="5">
        <v>1.5249999999999999</v>
      </c>
      <c r="AT16" s="4">
        <v>1.181</v>
      </c>
      <c r="AU16" s="6">
        <f t="shared" si="16"/>
        <v>22.557377049180317</v>
      </c>
      <c r="AV16" s="5">
        <v>0.69199999999999995</v>
      </c>
      <c r="AW16" s="5">
        <v>0.91500000000000004</v>
      </c>
      <c r="AX16" s="6">
        <f t="shared" si="17"/>
        <v>32.225433526011578</v>
      </c>
      <c r="AY16" s="5">
        <v>0.57399999999999995</v>
      </c>
      <c r="AZ16" s="5">
        <v>0.60599999999999998</v>
      </c>
      <c r="BA16" s="6">
        <f t="shared" si="36"/>
        <v>1.6778523489932899</v>
      </c>
      <c r="BB16" s="5">
        <v>0.54100000000000004</v>
      </c>
      <c r="BC16" s="5">
        <v>0.56899999999999995</v>
      </c>
      <c r="BD16" s="6">
        <f t="shared" si="18"/>
        <v>5.175600739371518</v>
      </c>
      <c r="BE16" s="5"/>
      <c r="BF16" s="6">
        <v>8.6</v>
      </c>
      <c r="BG16" s="3"/>
      <c r="BH16" s="3"/>
      <c r="BI16" s="12"/>
      <c r="BJ16" s="12"/>
      <c r="BK16" s="6"/>
      <c r="BM16" s="4">
        <v>59.8</v>
      </c>
      <c r="BN16" s="4">
        <f t="shared" si="40"/>
        <v>65.2</v>
      </c>
      <c r="BO16" s="6">
        <f t="shared" si="19"/>
        <v>9.0301003344481696</v>
      </c>
      <c r="BP16" s="4">
        <v>17.2</v>
      </c>
      <c r="BQ16" s="4">
        <v>18.400000000000002</v>
      </c>
      <c r="BR16" s="6">
        <f t="shared" si="20"/>
        <v>6.9767441860465285</v>
      </c>
      <c r="BS16" s="4">
        <v>56.7</v>
      </c>
      <c r="BT16" s="6">
        <f>BS16+4.8</f>
        <v>61.5</v>
      </c>
      <c r="BU16" s="6">
        <f t="shared" si="21"/>
        <v>8.4656084656084598</v>
      </c>
      <c r="BV16" s="6">
        <v>40.1</v>
      </c>
      <c r="BW16" s="6">
        <f t="shared" si="37"/>
        <v>40.774999999999999</v>
      </c>
      <c r="BX16" s="6">
        <f t="shared" si="22"/>
        <v>1.6832917705735591</v>
      </c>
      <c r="BY16" s="3">
        <v>74.105999999999995</v>
      </c>
      <c r="BZ16" s="3">
        <v>78.820000000000007</v>
      </c>
      <c r="CA16" s="3">
        <f t="shared" si="23"/>
        <v>6.3611583407551517</v>
      </c>
      <c r="CB16" s="6">
        <v>29.6</v>
      </c>
      <c r="CC16" s="6">
        <v>26.200000000000003</v>
      </c>
      <c r="CD16" s="6">
        <f t="shared" si="24"/>
        <v>11.486486486486482</v>
      </c>
      <c r="CE16" s="16">
        <v>18.319999999999993</v>
      </c>
      <c r="CF16" s="16">
        <v>21.26</v>
      </c>
      <c r="CG16" s="6">
        <f t="shared" si="25"/>
        <v>16.048034934497867</v>
      </c>
      <c r="CH16" s="5">
        <v>1.141</v>
      </c>
      <c r="CI16" s="19">
        <v>1.387</v>
      </c>
      <c r="CJ16" s="6">
        <f t="shared" si="26"/>
        <v>21.560035056967571</v>
      </c>
      <c r="CK16" s="5">
        <v>2.0140000000000002</v>
      </c>
      <c r="CL16" s="5">
        <v>2.4140000000000001</v>
      </c>
      <c r="CM16" s="6">
        <v>19.860973187686191</v>
      </c>
      <c r="CN16" s="3">
        <v>3.4400000000000004</v>
      </c>
      <c r="CO16" s="3">
        <v>2.64</v>
      </c>
      <c r="CP16" s="6">
        <f t="shared" si="27"/>
        <v>23.255813953488378</v>
      </c>
      <c r="CQ16" s="5">
        <v>0.221</v>
      </c>
      <c r="CR16" s="5">
        <v>0.16700000000000001</v>
      </c>
      <c r="CS16" s="6">
        <f t="shared" si="28"/>
        <v>24.434389140271488</v>
      </c>
      <c r="CT16" s="5">
        <v>0.38600000000000001</v>
      </c>
      <c r="CU16" s="5">
        <v>0.30599999999999999</v>
      </c>
      <c r="CV16" s="6">
        <f t="shared" si="29"/>
        <v>20.725388601036272</v>
      </c>
      <c r="CW16" s="5">
        <v>0.74413799999999997</v>
      </c>
      <c r="CX16" s="5">
        <v>0.93700000000000006</v>
      </c>
      <c r="CY16" s="6">
        <f t="shared" si="30"/>
        <v>25.91750454888745</v>
      </c>
      <c r="CZ16" s="5">
        <v>0.54100000000000004</v>
      </c>
      <c r="DA16" s="5">
        <v>0.57399999999999995</v>
      </c>
      <c r="DB16" s="6">
        <f t="shared" si="38"/>
        <v>2.68336314847943</v>
      </c>
      <c r="DC16" s="5">
        <v>0.54100000000000004</v>
      </c>
      <c r="DD16" s="5">
        <v>0.56399999999999995</v>
      </c>
      <c r="DE16" s="6">
        <f t="shared" si="39"/>
        <v>5.2238805970149089</v>
      </c>
      <c r="DF16" s="5"/>
      <c r="DG16" s="6">
        <v>8.6</v>
      </c>
    </row>
    <row r="17" spans="1:111" x14ac:dyDescent="0.45">
      <c r="A17">
        <v>16</v>
      </c>
      <c r="B17" s="3">
        <v>8.68</v>
      </c>
      <c r="C17" s="3">
        <v>6</v>
      </c>
      <c r="D17" s="4">
        <v>23.2</v>
      </c>
      <c r="E17" s="3">
        <v>0.43</v>
      </c>
      <c r="F17" s="4">
        <v>15.2</v>
      </c>
      <c r="G17" s="4">
        <v>16.8</v>
      </c>
      <c r="H17" s="6">
        <f t="shared" si="3"/>
        <v>10.526315789473696</v>
      </c>
      <c r="I17" s="6">
        <v>7.6</v>
      </c>
      <c r="J17" s="6">
        <v>5.48</v>
      </c>
      <c r="K17" s="6">
        <f t="shared" si="4"/>
        <v>27.894736842105257</v>
      </c>
      <c r="L17" s="4">
        <v>59.8</v>
      </c>
      <c r="M17" s="4">
        <v>69.7</v>
      </c>
      <c r="N17" s="6">
        <f t="shared" si="5"/>
        <v>16.555183946488306</v>
      </c>
      <c r="O17" s="6">
        <v>9.2100000000000009</v>
      </c>
      <c r="P17" s="6">
        <v>6.85</v>
      </c>
      <c r="Q17" s="6">
        <f t="shared" si="6"/>
        <v>25.624321389793714</v>
      </c>
      <c r="R17" s="3">
        <v>0.64</v>
      </c>
      <c r="S17" s="3">
        <f>R17+0.076</f>
        <v>0.71599999999999997</v>
      </c>
      <c r="T17" s="6">
        <f t="shared" si="7"/>
        <v>11.874999999999993</v>
      </c>
      <c r="U17" s="4">
        <v>26.4</v>
      </c>
      <c r="V17" s="6">
        <f t="shared" si="41"/>
        <v>27.599999999999998</v>
      </c>
      <c r="W17" s="6">
        <f t="shared" si="8"/>
        <v>4.5454545454545432</v>
      </c>
      <c r="X17" s="3">
        <v>81.45</v>
      </c>
      <c r="Y17" s="3">
        <v>84.58</v>
      </c>
      <c r="Z17" s="3">
        <f t="shared" si="9"/>
        <v>3.8428483732351082</v>
      </c>
      <c r="AA17" s="6">
        <v>37.6</v>
      </c>
      <c r="AB17" s="6">
        <f>AA17-3.2</f>
        <v>34.4</v>
      </c>
      <c r="AC17" s="6">
        <f t="shared" si="10"/>
        <v>8.5106382978723474</v>
      </c>
      <c r="AD17" s="4">
        <v>23.149999999999995</v>
      </c>
      <c r="AE17" s="3">
        <v>26.47</v>
      </c>
      <c r="AF17" s="6">
        <f t="shared" si="11"/>
        <v>14.341252699784038</v>
      </c>
      <c r="AG17" s="5">
        <v>1.7889999999999999</v>
      </c>
      <c r="AH17" s="5">
        <v>2.1890000000000001</v>
      </c>
      <c r="AI17" s="6">
        <f t="shared" si="12"/>
        <v>22.358859698155403</v>
      </c>
      <c r="AJ17" s="5">
        <v>7.2140000000000004</v>
      </c>
      <c r="AK17" s="5">
        <v>10.231</v>
      </c>
      <c r="AL17" s="6">
        <f t="shared" si="13"/>
        <v>41.82145827557526</v>
      </c>
      <c r="AM17" s="3">
        <v>4.2300000000000004</v>
      </c>
      <c r="AN17" s="3">
        <v>3.32</v>
      </c>
      <c r="AO17" s="6">
        <f t="shared" si="14"/>
        <v>21.513002364066207</v>
      </c>
      <c r="AP17" s="5">
        <v>0.84200000000000008</v>
      </c>
      <c r="AQ17" s="5">
        <v>0.68600000000000005</v>
      </c>
      <c r="AR17" s="6">
        <f t="shared" si="15"/>
        <v>18.527315914489311</v>
      </c>
      <c r="AS17" s="5">
        <v>1.3579999999999999</v>
      </c>
      <c r="AT17" s="4">
        <v>1.093</v>
      </c>
      <c r="AU17" s="6">
        <f t="shared" si="16"/>
        <v>19.513991163475694</v>
      </c>
      <c r="AV17" s="5">
        <v>0.72599999999999998</v>
      </c>
      <c r="AW17" s="5">
        <v>0.96299999999999997</v>
      </c>
      <c r="AX17" s="6">
        <f t="shared" si="17"/>
        <v>32.644628099173552</v>
      </c>
      <c r="AY17" s="5">
        <v>0.59599999999999997</v>
      </c>
      <c r="AZ17" s="5">
        <v>0.61099999999999999</v>
      </c>
      <c r="BA17" s="6">
        <f t="shared" si="36"/>
        <v>5.1635111876075781</v>
      </c>
      <c r="BB17" s="5">
        <v>0.52600000000000002</v>
      </c>
      <c r="BC17" s="5">
        <v>0.55900000000000005</v>
      </c>
      <c r="BD17" s="6">
        <f t="shared" si="18"/>
        <v>6.2737642585551381</v>
      </c>
      <c r="BE17" s="5"/>
      <c r="BF17" s="6">
        <v>8.68</v>
      </c>
      <c r="BG17" s="3"/>
      <c r="BH17" s="3"/>
      <c r="BI17" s="12"/>
      <c r="BJ17" s="12"/>
      <c r="BK17" s="6"/>
      <c r="BM17" s="4">
        <v>64.2</v>
      </c>
      <c r="BN17" s="4">
        <f t="shared" si="40"/>
        <v>69.600000000000009</v>
      </c>
      <c r="BO17" s="6">
        <f t="shared" si="19"/>
        <v>8.4112149532710365</v>
      </c>
      <c r="BP17" s="4">
        <v>18.100000000000001</v>
      </c>
      <c r="BQ17" s="4">
        <v>19.300000000000004</v>
      </c>
      <c r="BR17" s="6">
        <f t="shared" si="20"/>
        <v>6.6298342541436615</v>
      </c>
      <c r="BS17" s="4">
        <v>57.6</v>
      </c>
      <c r="BT17" s="6">
        <f>BS17+4.8</f>
        <v>62.4</v>
      </c>
      <c r="BU17" s="6">
        <f t="shared" si="21"/>
        <v>8.3333333333333286</v>
      </c>
      <c r="BV17" s="6">
        <v>40.9</v>
      </c>
      <c r="BW17" s="6">
        <f t="shared" si="37"/>
        <v>41.574999999999996</v>
      </c>
      <c r="BX17" s="6">
        <f t="shared" si="22"/>
        <v>1.6503667481662523</v>
      </c>
      <c r="BY17" s="3">
        <v>72.536000000000001</v>
      </c>
      <c r="BZ17" s="3">
        <v>77.53</v>
      </c>
      <c r="CA17" s="3">
        <f t="shared" si="23"/>
        <v>6.8848571743685891</v>
      </c>
      <c r="CB17" s="6">
        <v>32.6</v>
      </c>
      <c r="CC17" s="6">
        <v>29.2</v>
      </c>
      <c r="CD17" s="6">
        <f t="shared" si="24"/>
        <v>10.429447852760742</v>
      </c>
      <c r="CE17" s="16">
        <v>17.889999999999997</v>
      </c>
      <c r="CF17" s="16">
        <v>19.45</v>
      </c>
      <c r="CG17" s="6">
        <f t="shared" si="25"/>
        <v>8.719955282280619</v>
      </c>
      <c r="CH17" s="5">
        <v>1.1890000000000001</v>
      </c>
      <c r="CI17" s="19">
        <v>1.389</v>
      </c>
      <c r="CJ17" s="6">
        <f t="shared" si="26"/>
        <v>16.820857863751044</v>
      </c>
      <c r="CK17" s="5">
        <v>2.0140000000000002</v>
      </c>
      <c r="CL17" s="5">
        <v>2.5459999999999998</v>
      </c>
      <c r="CM17" s="6">
        <v>26.41509433962262</v>
      </c>
      <c r="CN17" s="3">
        <v>3.8900000000000006</v>
      </c>
      <c r="CO17" s="3">
        <v>3.16</v>
      </c>
      <c r="CP17" s="6">
        <f t="shared" si="27"/>
        <v>18.766066838046282</v>
      </c>
      <c r="CQ17" s="5">
        <v>0.23100000000000001</v>
      </c>
      <c r="CR17" s="5">
        <v>0.187</v>
      </c>
      <c r="CS17" s="6">
        <f t="shared" si="28"/>
        <v>19.047619047619051</v>
      </c>
      <c r="CT17" s="5">
        <v>0.40600000000000003</v>
      </c>
      <c r="CU17" s="5">
        <v>0.29399999999999998</v>
      </c>
      <c r="CV17" s="6">
        <f t="shared" si="29"/>
        <v>27.586206896551737</v>
      </c>
      <c r="CW17" s="5">
        <v>0.778138</v>
      </c>
      <c r="CX17" s="5">
        <v>0.92100000000000004</v>
      </c>
      <c r="CY17" s="6">
        <f t="shared" si="30"/>
        <v>18.359468371934032</v>
      </c>
      <c r="CZ17" s="5">
        <v>0.55899999999999994</v>
      </c>
      <c r="DA17" s="5">
        <v>0.56699999999999995</v>
      </c>
      <c r="DB17" s="6">
        <f t="shared" si="38"/>
        <v>4.2279411764705923</v>
      </c>
      <c r="DC17" s="5">
        <v>0.53600000000000003</v>
      </c>
      <c r="DD17" s="5">
        <v>0.55900000000000005</v>
      </c>
      <c r="DE17" s="6">
        <f t="shared" si="39"/>
        <v>2.3809523809523827</v>
      </c>
      <c r="DF17" s="5"/>
      <c r="DG17" s="6">
        <v>8.68</v>
      </c>
    </row>
    <row r="18" spans="1:111" x14ac:dyDescent="0.45">
      <c r="A18">
        <v>17</v>
      </c>
      <c r="B18" s="3">
        <v>8.68</v>
      </c>
      <c r="C18" s="3">
        <v>5.9</v>
      </c>
      <c r="D18" s="4">
        <v>21.4</v>
      </c>
      <c r="E18" s="3">
        <v>0.42</v>
      </c>
      <c r="F18" s="4">
        <v>13.9</v>
      </c>
      <c r="G18" s="4">
        <v>17.399999999999999</v>
      </c>
      <c r="H18" s="6">
        <f t="shared" si="3"/>
        <v>25.179856115107903</v>
      </c>
      <c r="I18" s="6">
        <v>6.48</v>
      </c>
      <c r="J18" s="6">
        <v>5.41</v>
      </c>
      <c r="K18" s="6">
        <f t="shared" si="4"/>
        <v>16.512345679012348</v>
      </c>
      <c r="L18" s="4">
        <v>63.4</v>
      </c>
      <c r="M18" s="4">
        <v>74.099999999999994</v>
      </c>
      <c r="N18" s="6">
        <f t="shared" si="5"/>
        <v>16.876971608832804</v>
      </c>
      <c r="O18" s="6">
        <v>10.45</v>
      </c>
      <c r="P18" s="6">
        <v>8.4499999999999993</v>
      </c>
      <c r="Q18" s="6">
        <f t="shared" si="6"/>
        <v>19.138755980861244</v>
      </c>
      <c r="R18" s="3">
        <v>0.6</v>
      </c>
      <c r="S18" s="3">
        <f>R18+0.076</f>
        <v>0.67599999999999993</v>
      </c>
      <c r="T18" s="6">
        <f t="shared" si="7"/>
        <v>12.666666666666659</v>
      </c>
      <c r="U18" s="4">
        <v>24.8</v>
      </c>
      <c r="V18" s="6">
        <f t="shared" si="41"/>
        <v>26</v>
      </c>
      <c r="W18" s="6">
        <f t="shared" si="8"/>
        <v>4.8387096774193523</v>
      </c>
      <c r="X18" s="3">
        <v>84.23</v>
      </c>
      <c r="Y18" s="3">
        <v>86.46</v>
      </c>
      <c r="Z18" s="3">
        <f t="shared" si="9"/>
        <v>2.6475127626736197</v>
      </c>
      <c r="AA18" s="6">
        <v>37.1</v>
      </c>
      <c r="AB18" s="6">
        <v>32.799999999999997</v>
      </c>
      <c r="AC18" s="6">
        <f t="shared" si="10"/>
        <v>11.590296495956883</v>
      </c>
      <c r="AD18" s="4">
        <v>20.179999999999996</v>
      </c>
      <c r="AE18" s="3">
        <v>23.45</v>
      </c>
      <c r="AF18" s="6">
        <f t="shared" si="11"/>
        <v>16.20416253716553</v>
      </c>
      <c r="AG18" s="5">
        <v>1.8129999999999999</v>
      </c>
      <c r="AH18" s="5">
        <v>2.3140000000000001</v>
      </c>
      <c r="AI18" s="6">
        <f t="shared" si="12"/>
        <v>27.633756205184785</v>
      </c>
      <c r="AJ18" s="5">
        <v>7.1230000000000002</v>
      </c>
      <c r="AK18" s="5">
        <v>10.244999999999999</v>
      </c>
      <c r="AL18" s="6">
        <f t="shared" si="13"/>
        <v>43.829846974589344</v>
      </c>
      <c r="AM18" s="3">
        <v>3.31</v>
      </c>
      <c r="AN18" s="3">
        <v>2.6999999999999997</v>
      </c>
      <c r="AO18" s="6">
        <f t="shared" si="14"/>
        <v>18.429003021148045</v>
      </c>
      <c r="AP18" s="5">
        <v>0.749</v>
      </c>
      <c r="AQ18" s="5">
        <v>0.58899999999999997</v>
      </c>
      <c r="AR18" s="6">
        <f t="shared" si="15"/>
        <v>21.361815754339123</v>
      </c>
      <c r="AS18" s="5">
        <v>1.5359999999999998</v>
      </c>
      <c r="AT18" s="4">
        <v>1.1759999999999999</v>
      </c>
      <c r="AU18" s="6">
        <f t="shared" si="16"/>
        <v>23.437499999999993</v>
      </c>
      <c r="AV18" s="5">
        <v>0.69599999999999995</v>
      </c>
      <c r="AW18" s="5">
        <v>0.81699999999999995</v>
      </c>
      <c r="AX18" s="6">
        <f t="shared" si="17"/>
        <v>17.385057471264368</v>
      </c>
      <c r="AY18" s="5">
        <v>0.58099999999999996</v>
      </c>
      <c r="AZ18" s="5">
        <v>0.623</v>
      </c>
      <c r="BA18" s="6">
        <f t="shared" si="36"/>
        <v>6.3139931740614399</v>
      </c>
      <c r="BB18" s="5">
        <v>0.53900000000000003</v>
      </c>
      <c r="BC18" s="5">
        <v>0.56100000000000005</v>
      </c>
      <c r="BD18" s="6">
        <f t="shared" si="18"/>
        <v>4.0816326530612272</v>
      </c>
      <c r="BE18" s="5"/>
      <c r="BF18" s="6">
        <v>8.68</v>
      </c>
      <c r="BG18" s="3"/>
      <c r="BH18" s="3"/>
      <c r="BI18" s="12"/>
      <c r="BJ18" s="12"/>
      <c r="BK18" s="6"/>
      <c r="BM18" s="4">
        <v>57.9</v>
      </c>
      <c r="BN18" s="4">
        <f t="shared" si="40"/>
        <v>63.3</v>
      </c>
      <c r="BO18" s="6">
        <f t="shared" si="19"/>
        <v>9.3264248704663189</v>
      </c>
      <c r="BP18" s="4">
        <v>16.399999999999999</v>
      </c>
      <c r="BQ18" s="4">
        <v>17.600000000000001</v>
      </c>
      <c r="BR18" s="6">
        <f t="shared" si="20"/>
        <v>7.3170731707317245</v>
      </c>
      <c r="BS18" s="4">
        <v>58.4</v>
      </c>
      <c r="BT18" s="6">
        <f>BS18+4.8</f>
        <v>63.199999999999996</v>
      </c>
      <c r="BU18" s="6">
        <f t="shared" si="21"/>
        <v>8.2191780821917764</v>
      </c>
      <c r="BV18" s="6">
        <v>39.299999999999997</v>
      </c>
      <c r="BW18" s="6">
        <f t="shared" si="37"/>
        <v>39.974999999999994</v>
      </c>
      <c r="BX18" s="6">
        <f t="shared" si="22"/>
        <v>1.7175572519083897</v>
      </c>
      <c r="BY18" s="3">
        <v>75.316000000000003</v>
      </c>
      <c r="BZ18" s="3">
        <v>78.41</v>
      </c>
      <c r="CA18" s="3">
        <f t="shared" si="23"/>
        <v>4.1080248552764269</v>
      </c>
      <c r="CB18" s="6">
        <v>32.1</v>
      </c>
      <c r="CC18" s="6">
        <v>27.599999999999998</v>
      </c>
      <c r="CD18" s="6">
        <f t="shared" si="24"/>
        <v>14.018691588785057</v>
      </c>
      <c r="CE18" s="16">
        <v>16.319999999999993</v>
      </c>
      <c r="CF18" s="16">
        <v>19.96</v>
      </c>
      <c r="CG18" s="6">
        <f t="shared" si="25"/>
        <v>22.303921568627509</v>
      </c>
      <c r="CH18" s="5">
        <v>1.2130000000000001</v>
      </c>
      <c r="CI18" s="19">
        <v>1.4139999999999999</v>
      </c>
      <c r="CJ18" s="6">
        <f t="shared" si="26"/>
        <v>16.570486397361901</v>
      </c>
      <c r="CK18" s="5">
        <v>1.923</v>
      </c>
      <c r="CL18" s="5">
        <v>2.323</v>
      </c>
      <c r="CM18" s="6">
        <v>20.800832033281328</v>
      </c>
      <c r="CN18" s="3">
        <v>3.57</v>
      </c>
      <c r="CO18" s="3">
        <v>2.65</v>
      </c>
      <c r="CP18" s="6">
        <f t="shared" si="27"/>
        <v>25.770308123249297</v>
      </c>
      <c r="CQ18" s="5">
        <v>0.216</v>
      </c>
      <c r="CR18" s="5">
        <v>0.17100000000000001</v>
      </c>
      <c r="CS18" s="6">
        <f t="shared" si="28"/>
        <v>20.833333333333325</v>
      </c>
      <c r="CT18" s="5">
        <v>0.42299999999999999</v>
      </c>
      <c r="CU18" s="5">
        <v>0.30599999999999999</v>
      </c>
      <c r="CV18" s="6">
        <f t="shared" si="29"/>
        <v>27.659574468085108</v>
      </c>
      <c r="CW18" s="5">
        <v>0.74813799999999997</v>
      </c>
      <c r="CX18" s="5">
        <v>1.0209999999999999</v>
      </c>
      <c r="CY18" s="6">
        <f t="shared" si="30"/>
        <v>36.472148186564503</v>
      </c>
      <c r="CZ18" s="5">
        <v>0.54399999999999993</v>
      </c>
      <c r="DA18" s="5">
        <v>0.57099999999999995</v>
      </c>
      <c r="DB18" s="6">
        <f t="shared" si="38"/>
        <v>2.1466905187835441</v>
      </c>
      <c r="DC18" s="5">
        <v>0.54600000000000004</v>
      </c>
      <c r="DD18" s="5">
        <v>0.56699999999999995</v>
      </c>
      <c r="DE18" s="6">
        <f t="shared" si="39"/>
        <v>5.1948051948051788</v>
      </c>
      <c r="DF18" s="5"/>
      <c r="DG18" s="6">
        <v>8.68</v>
      </c>
    </row>
    <row r="19" spans="1:111" x14ac:dyDescent="0.45">
      <c r="A19">
        <v>18</v>
      </c>
      <c r="B19" s="7">
        <v>8.7100000000000009</v>
      </c>
      <c r="C19" s="7">
        <v>6</v>
      </c>
      <c r="D19" s="4">
        <v>23.4</v>
      </c>
      <c r="E19" s="3">
        <v>0.52</v>
      </c>
      <c r="F19" s="4">
        <v>14.8</v>
      </c>
      <c r="G19" s="4">
        <v>16.7</v>
      </c>
      <c r="H19" s="6">
        <f t="shared" si="3"/>
        <v>12.837837837837828</v>
      </c>
      <c r="I19" s="18">
        <v>9.93</v>
      </c>
      <c r="J19" s="6">
        <v>7.89</v>
      </c>
      <c r="K19" s="6">
        <f t="shared" si="4"/>
        <v>20.543806646525681</v>
      </c>
      <c r="L19" s="4">
        <v>54.6</v>
      </c>
      <c r="M19" s="4">
        <v>66.400000000000006</v>
      </c>
      <c r="N19" s="6">
        <f t="shared" si="5"/>
        <v>21.611721611721617</v>
      </c>
      <c r="O19" s="6">
        <v>11.5</v>
      </c>
      <c r="P19" s="6">
        <v>8.25</v>
      </c>
      <c r="Q19" s="6">
        <f t="shared" si="6"/>
        <v>28.260869565217391</v>
      </c>
      <c r="R19" s="3">
        <v>0.59</v>
      </c>
      <c r="S19" s="3">
        <f>R19+0.076</f>
        <v>0.66599999999999993</v>
      </c>
      <c r="T19" s="6">
        <f t="shared" si="7"/>
        <v>12.881355932203384</v>
      </c>
      <c r="U19" s="4">
        <v>25.6</v>
      </c>
      <c r="V19" s="6">
        <f t="shared" si="41"/>
        <v>26.8</v>
      </c>
      <c r="W19" s="6">
        <f t="shared" si="8"/>
        <v>4.6874999999999973</v>
      </c>
      <c r="X19" s="3">
        <v>80.45</v>
      </c>
      <c r="Y19" s="3">
        <v>84.23</v>
      </c>
      <c r="Z19" s="3">
        <f t="shared" si="9"/>
        <v>4.6985705407085163</v>
      </c>
      <c r="AA19" s="6">
        <v>38.300000000000004</v>
      </c>
      <c r="AB19" s="6">
        <v>33.6</v>
      </c>
      <c r="AC19" s="6">
        <f t="shared" si="10"/>
        <v>12.271540469973896</v>
      </c>
      <c r="AD19" s="4">
        <v>21.839999999999996</v>
      </c>
      <c r="AE19" s="3">
        <v>25.14</v>
      </c>
      <c r="AF19" s="6">
        <f t="shared" si="11"/>
        <v>15.109890109890131</v>
      </c>
      <c r="AG19" s="5">
        <v>1.6890000000000001</v>
      </c>
      <c r="AH19" s="5">
        <v>2.3340000000000001</v>
      </c>
      <c r="AI19" s="6">
        <f t="shared" si="12"/>
        <v>38.188277087033747</v>
      </c>
      <c r="AJ19" s="5">
        <v>6.8959999999999999</v>
      </c>
      <c r="AK19" s="5">
        <v>9.4250000000000007</v>
      </c>
      <c r="AL19" s="6">
        <f t="shared" si="13"/>
        <v>36.673433874709986</v>
      </c>
      <c r="AM19" s="3">
        <v>3.86</v>
      </c>
      <c r="AN19" s="3">
        <v>3.02</v>
      </c>
      <c r="AO19" s="6">
        <f t="shared" si="14"/>
        <v>21.761658031088079</v>
      </c>
      <c r="AP19" s="5">
        <v>0.77500000000000002</v>
      </c>
      <c r="AQ19" s="5">
        <v>0.57399999999999995</v>
      </c>
      <c r="AR19" s="6">
        <f t="shared" si="15"/>
        <v>25.935483870967751</v>
      </c>
      <c r="AS19" s="5">
        <v>1.4689999999999999</v>
      </c>
      <c r="AT19" s="4">
        <v>1.1579999999999999</v>
      </c>
      <c r="AU19" s="6">
        <f t="shared" si="16"/>
        <v>21.170864533696392</v>
      </c>
      <c r="AV19" s="5">
        <v>0.72599999999999998</v>
      </c>
      <c r="AW19" s="5">
        <v>0.82599999999999996</v>
      </c>
      <c r="AX19" s="6">
        <f t="shared" si="17"/>
        <v>13.77410468319559</v>
      </c>
      <c r="AY19" s="5">
        <v>0.58599999999999997</v>
      </c>
      <c r="AZ19" s="5">
        <v>0.60099999999999998</v>
      </c>
      <c r="BA19" s="6">
        <f t="shared" si="36"/>
        <v>4.3402777777777821</v>
      </c>
      <c r="BB19" s="5">
        <v>0.52800000000000002</v>
      </c>
      <c r="BC19" s="5">
        <v>0.54900000000000004</v>
      </c>
      <c r="BD19" s="6">
        <f t="shared" si="18"/>
        <v>3.9772727272727306</v>
      </c>
      <c r="BE19" s="5"/>
      <c r="BF19" s="6">
        <v>8.7100000000000009</v>
      </c>
      <c r="BG19" s="7"/>
      <c r="BH19" s="7"/>
      <c r="BI19" s="12"/>
      <c r="BJ19" s="12"/>
      <c r="BK19" s="6"/>
      <c r="BM19" s="4">
        <v>56.7</v>
      </c>
      <c r="BN19" s="4">
        <f>BM19+7.2</f>
        <v>63.900000000000006</v>
      </c>
      <c r="BO19" s="6">
        <f t="shared" si="19"/>
        <v>12.698412698412703</v>
      </c>
      <c r="BP19" s="4">
        <v>16.8</v>
      </c>
      <c r="BQ19" s="4">
        <v>18.000000000000004</v>
      </c>
      <c r="BR19" s="6">
        <f t="shared" si="20"/>
        <v>7.1428571428571592</v>
      </c>
      <c r="BS19" s="4">
        <v>53.4</v>
      </c>
      <c r="BT19" s="6">
        <f>BS19+4.8</f>
        <v>58.199999999999996</v>
      </c>
      <c r="BU19" s="6">
        <f t="shared" si="21"/>
        <v>8.9887640449438155</v>
      </c>
      <c r="BV19" s="6">
        <v>40.1</v>
      </c>
      <c r="BW19" s="6">
        <f>BV19+0.895</f>
        <v>40.995000000000005</v>
      </c>
      <c r="BX19" s="6">
        <f t="shared" si="22"/>
        <v>2.2319201995012543</v>
      </c>
      <c r="BY19" s="3">
        <v>74.260000000000005</v>
      </c>
      <c r="BZ19" s="3">
        <v>77.88000000000001</v>
      </c>
      <c r="CA19" s="3">
        <f t="shared" si="23"/>
        <v>4.8747643415028339</v>
      </c>
      <c r="CB19" s="6">
        <v>33.300000000000004</v>
      </c>
      <c r="CC19" s="6">
        <v>28.400000000000002</v>
      </c>
      <c r="CD19" s="6">
        <f t="shared" si="24"/>
        <v>14.714714714714718</v>
      </c>
      <c r="CE19" s="16">
        <v>17.979999999999993</v>
      </c>
      <c r="CF19" s="16">
        <v>20.86</v>
      </c>
      <c r="CG19" s="6">
        <f t="shared" si="25"/>
        <v>16.017797552836523</v>
      </c>
      <c r="CH19" s="5">
        <v>1.159</v>
      </c>
      <c r="CI19" s="19">
        <v>1.3740000000000001</v>
      </c>
      <c r="CJ19" s="6">
        <f t="shared" si="26"/>
        <v>18.550474547023303</v>
      </c>
      <c r="CK19" s="5">
        <v>2.1259999999999999</v>
      </c>
      <c r="CL19" s="5">
        <v>2.714</v>
      </c>
      <c r="CM19" s="6">
        <v>27.657572906867362</v>
      </c>
      <c r="CN19" s="3">
        <v>3.52</v>
      </c>
      <c r="CO19" s="3">
        <v>2.81</v>
      </c>
      <c r="CP19" s="6">
        <f t="shared" si="27"/>
        <v>20.170454545454543</v>
      </c>
      <c r="CQ19" s="5">
        <v>0.22500000000000001</v>
      </c>
      <c r="CR19" s="5">
        <v>0.186</v>
      </c>
      <c r="CS19" s="6">
        <f t="shared" si="28"/>
        <v>17.333333333333336</v>
      </c>
      <c r="CT19" s="5">
        <v>0.42499999999999999</v>
      </c>
      <c r="CU19" s="5">
        <v>0.32699999999999996</v>
      </c>
      <c r="CV19" s="6">
        <f t="shared" si="29"/>
        <v>23.058823529411772</v>
      </c>
      <c r="CW19" s="5">
        <v>0.778138</v>
      </c>
      <c r="CX19" s="5">
        <v>0.89700000000000002</v>
      </c>
      <c r="CY19" s="6">
        <f t="shared" si="30"/>
        <v>15.275182551167019</v>
      </c>
      <c r="CZ19" s="5">
        <v>0.55899999999999994</v>
      </c>
      <c r="DA19" s="5">
        <v>0.57399999999999995</v>
      </c>
      <c r="DB19" s="6">
        <f t="shared" si="38"/>
        <v>4.553734061930788</v>
      </c>
      <c r="DC19" s="5">
        <v>0.53900000000000003</v>
      </c>
      <c r="DD19" s="5">
        <v>0.55900000000000005</v>
      </c>
      <c r="DE19" s="6">
        <f t="shared" si="39"/>
        <v>5.6710775047259032</v>
      </c>
      <c r="DF19" s="5"/>
      <c r="DG19" s="6">
        <v>8.7100000000000009</v>
      </c>
    </row>
    <row r="20" spans="1:111" x14ac:dyDescent="0.45">
      <c r="A20">
        <v>19</v>
      </c>
      <c r="B20" s="3">
        <v>8.7100000000000009</v>
      </c>
      <c r="C20" s="3">
        <v>6.6</v>
      </c>
      <c r="D20" s="4">
        <v>16.8</v>
      </c>
      <c r="E20" s="3">
        <v>0.47</v>
      </c>
      <c r="F20" s="4">
        <v>13.8</v>
      </c>
      <c r="G20" s="4">
        <v>16.100000000000001</v>
      </c>
      <c r="H20" s="6">
        <f t="shared" si="3"/>
        <v>16.666666666666671</v>
      </c>
      <c r="I20" s="6">
        <v>8.4499999999999993</v>
      </c>
      <c r="J20" s="6">
        <v>6.48</v>
      </c>
      <c r="K20" s="6">
        <f t="shared" si="4"/>
        <v>23.31360946745561</v>
      </c>
      <c r="L20" s="4">
        <v>54.8</v>
      </c>
      <c r="M20" s="4">
        <v>61.4</v>
      </c>
      <c r="N20" s="6">
        <f t="shared" si="5"/>
        <v>12.04379562043796</v>
      </c>
      <c r="O20" s="6">
        <v>13.2</v>
      </c>
      <c r="P20" s="6">
        <v>11.25</v>
      </c>
      <c r="Q20" s="6">
        <f t="shared" si="6"/>
        <v>14.772727272727268</v>
      </c>
      <c r="R20" s="3">
        <v>0.57999999999999996</v>
      </c>
      <c r="S20" s="3">
        <f t="shared" si="35"/>
        <v>0.6399999999999999</v>
      </c>
      <c r="T20" s="6">
        <f t="shared" si="7"/>
        <v>10.344827586206886</v>
      </c>
      <c r="U20" s="4">
        <v>24.7</v>
      </c>
      <c r="V20" s="6">
        <f t="shared" si="41"/>
        <v>25.9</v>
      </c>
      <c r="W20" s="6">
        <f t="shared" si="8"/>
        <v>4.8582995951416974</v>
      </c>
      <c r="X20" s="3">
        <v>81.459999999999994</v>
      </c>
      <c r="Y20" s="3">
        <v>85.12</v>
      </c>
      <c r="Z20" s="3">
        <f t="shared" si="9"/>
        <v>4.4930027007120197</v>
      </c>
      <c r="AA20" s="6">
        <v>36.700000000000003</v>
      </c>
      <c r="AB20" s="6">
        <v>31.8</v>
      </c>
      <c r="AC20" s="6">
        <f t="shared" si="10"/>
        <v>13.351498637602186</v>
      </c>
      <c r="AD20" s="4">
        <v>22.149999999999995</v>
      </c>
      <c r="AE20" s="3">
        <v>26.08</v>
      </c>
      <c r="AF20" s="6">
        <f t="shared" si="11"/>
        <v>17.742663656884893</v>
      </c>
      <c r="AG20" s="5">
        <v>1.742</v>
      </c>
      <c r="AH20" s="5">
        <v>2.4449999999999998</v>
      </c>
      <c r="AI20" s="6">
        <f t="shared" si="12"/>
        <v>40.355912743972439</v>
      </c>
      <c r="AJ20" s="5">
        <v>6.742</v>
      </c>
      <c r="AK20" s="5">
        <v>9.2469999999999999</v>
      </c>
      <c r="AL20" s="6">
        <f t="shared" si="13"/>
        <v>37.155146840700084</v>
      </c>
      <c r="AM20" s="3">
        <v>4.2300000000000004</v>
      </c>
      <c r="AN20" s="3">
        <v>3.6199999999999997</v>
      </c>
      <c r="AO20" s="6">
        <f t="shared" si="14"/>
        <v>14.420803782505926</v>
      </c>
      <c r="AP20" s="5">
        <v>0.72860000000000003</v>
      </c>
      <c r="AQ20" s="5">
        <v>0.51600000000000001</v>
      </c>
      <c r="AR20" s="6">
        <f t="shared" si="15"/>
        <v>29.179247872632448</v>
      </c>
      <c r="AS20" s="5">
        <v>1.6409999999999998</v>
      </c>
      <c r="AT20" s="4">
        <v>1.2170000000000001</v>
      </c>
      <c r="AU20" s="6">
        <f t="shared" si="16"/>
        <v>25.83790371724557</v>
      </c>
      <c r="AV20" s="5">
        <v>0.64500000000000002</v>
      </c>
      <c r="AW20" s="5">
        <v>0.78900000000000003</v>
      </c>
      <c r="AX20" s="6">
        <f t="shared" si="17"/>
        <v>22.325581395348841</v>
      </c>
      <c r="AY20" s="5">
        <v>0.57599999999999996</v>
      </c>
      <c r="AZ20" s="5">
        <v>0.61099999999999999</v>
      </c>
      <c r="BA20" s="6">
        <f t="shared" si="36"/>
        <v>5.1635111876075781</v>
      </c>
      <c r="BB20" s="5">
        <v>0.52900000000000003</v>
      </c>
      <c r="BC20" s="5">
        <v>0.53700000000000003</v>
      </c>
      <c r="BD20" s="6">
        <f t="shared" si="18"/>
        <v>1.5122873345935741</v>
      </c>
      <c r="BE20" s="5"/>
      <c r="BF20" s="6">
        <v>8.7100000000000009</v>
      </c>
      <c r="BG20" s="3"/>
      <c r="BH20" s="3"/>
      <c r="BI20" s="12"/>
      <c r="BJ20" s="12"/>
      <c r="BK20" s="6"/>
      <c r="BM20" s="4">
        <v>64.7</v>
      </c>
      <c r="BN20" s="4">
        <f t="shared" ref="BN20:BN25" si="42">BM20+7.2</f>
        <v>71.900000000000006</v>
      </c>
      <c r="BO20" s="6">
        <f t="shared" si="19"/>
        <v>11.128284389489957</v>
      </c>
      <c r="BP20" s="4">
        <v>17.2</v>
      </c>
      <c r="BQ20" s="4">
        <v>18.600000000000001</v>
      </c>
      <c r="BR20" s="6">
        <f t="shared" si="20"/>
        <v>8.1395348837209429</v>
      </c>
      <c r="BS20" s="4">
        <v>52.8</v>
      </c>
      <c r="BT20" s="6">
        <f t="shared" ref="BT20:BT25" si="43">BS20+5.8</f>
        <v>58.599999999999994</v>
      </c>
      <c r="BU20" s="6">
        <f t="shared" si="21"/>
        <v>10.984848484848481</v>
      </c>
      <c r="BV20" s="6">
        <v>39.200000000000003</v>
      </c>
      <c r="BW20" s="6">
        <f t="shared" ref="BW20:BW25" si="44">BV20+0.895</f>
        <v>40.095000000000006</v>
      </c>
      <c r="BX20" s="6">
        <f t="shared" si="22"/>
        <v>2.2831632653061305</v>
      </c>
      <c r="BY20" s="3">
        <v>75.13</v>
      </c>
      <c r="BZ20" s="3">
        <v>78.77000000000001</v>
      </c>
      <c r="CA20" s="3">
        <f t="shared" si="23"/>
        <v>4.8449354452282911</v>
      </c>
      <c r="CB20" s="6">
        <v>31.700000000000003</v>
      </c>
      <c r="CC20" s="6">
        <v>26.6</v>
      </c>
      <c r="CD20" s="6">
        <f t="shared" si="24"/>
        <v>16.088328075709782</v>
      </c>
      <c r="CE20" s="16">
        <v>17.29</v>
      </c>
      <c r="CF20" s="16">
        <v>18.36</v>
      </c>
      <c r="CG20" s="6">
        <f t="shared" si="25"/>
        <v>6.1885482938114533</v>
      </c>
      <c r="CH20" s="5">
        <v>1.212</v>
      </c>
      <c r="CI20" s="19">
        <v>1.4849999999999999</v>
      </c>
      <c r="CJ20" s="6">
        <f t="shared" si="26"/>
        <v>22.524752475247517</v>
      </c>
      <c r="CK20" s="5">
        <v>2.2149999999999999</v>
      </c>
      <c r="CL20" s="5">
        <v>2.7120000000000002</v>
      </c>
      <c r="CM20" s="6">
        <v>22.437923250564353</v>
      </c>
      <c r="CN20" s="3">
        <v>3.8900000000000006</v>
      </c>
      <c r="CO20" s="3">
        <v>3.2199999999999998</v>
      </c>
      <c r="CP20" s="6">
        <f t="shared" si="27"/>
        <v>17.223650385604131</v>
      </c>
      <c r="CQ20" s="5">
        <v>0.221</v>
      </c>
      <c r="CR20" s="5">
        <v>0.18099999999999999</v>
      </c>
      <c r="CS20" s="6">
        <f t="shared" si="28"/>
        <v>18.09954751131222</v>
      </c>
      <c r="CT20" s="5">
        <v>0.39800000000000002</v>
      </c>
      <c r="CU20" s="5">
        <v>0.27799999999999997</v>
      </c>
      <c r="CV20" s="6">
        <f t="shared" si="29"/>
        <v>30.150753768844236</v>
      </c>
      <c r="CW20" s="5">
        <v>0.69713800000000004</v>
      </c>
      <c r="CX20" s="5">
        <v>0.84599999999999997</v>
      </c>
      <c r="CY20" s="6">
        <f t="shared" si="30"/>
        <v>21.353304510728137</v>
      </c>
      <c r="CZ20" s="5">
        <v>0.54899999999999993</v>
      </c>
      <c r="DA20" s="5">
        <v>0.57099999999999995</v>
      </c>
      <c r="DB20" s="6">
        <f t="shared" si="38"/>
        <v>3.068592057761736</v>
      </c>
      <c r="DC20" s="5">
        <v>0.52900000000000003</v>
      </c>
      <c r="DD20" s="5">
        <v>0.54100000000000004</v>
      </c>
      <c r="DE20" s="6">
        <f t="shared" si="39"/>
        <v>2.851711026615972</v>
      </c>
      <c r="DF20" s="5"/>
      <c r="DG20" s="6">
        <v>8.7100000000000009</v>
      </c>
    </row>
    <row r="21" spans="1:111" x14ac:dyDescent="0.45">
      <c r="A21">
        <v>20</v>
      </c>
      <c r="B21" s="7">
        <v>8.74</v>
      </c>
      <c r="C21" s="7">
        <v>4.8</v>
      </c>
      <c r="D21" s="4">
        <v>28.9</v>
      </c>
      <c r="E21" s="3">
        <v>0.38</v>
      </c>
      <c r="F21" s="4">
        <v>13.2</v>
      </c>
      <c r="G21" s="4">
        <v>16.399999999999999</v>
      </c>
      <c r="H21" s="6">
        <f t="shared" si="3"/>
        <v>24.242424242424239</v>
      </c>
      <c r="I21" s="18">
        <v>7.1</v>
      </c>
      <c r="J21" s="6">
        <v>5.85</v>
      </c>
      <c r="K21" s="6">
        <f t="shared" si="4"/>
        <v>17.605633802816904</v>
      </c>
      <c r="L21" s="4">
        <v>61.2</v>
      </c>
      <c r="M21" s="4">
        <v>69.8</v>
      </c>
      <c r="N21" s="6">
        <f t="shared" si="5"/>
        <v>14.052287581699336</v>
      </c>
      <c r="O21" s="6">
        <v>11.48</v>
      </c>
      <c r="P21" s="6">
        <v>9.4600000000000009</v>
      </c>
      <c r="Q21" s="6">
        <f t="shared" si="6"/>
        <v>17.595818815331008</v>
      </c>
      <c r="R21" s="3">
        <v>0.57999999999999996</v>
      </c>
      <c r="S21" s="3">
        <f t="shared" si="35"/>
        <v>0.6399999999999999</v>
      </c>
      <c r="T21" s="6">
        <f t="shared" si="7"/>
        <v>10.344827586206886</v>
      </c>
      <c r="U21" s="4">
        <v>23.9</v>
      </c>
      <c r="V21" s="6">
        <f>U21+1.6</f>
        <v>25.5</v>
      </c>
      <c r="W21" s="6">
        <f t="shared" si="8"/>
        <v>6.6945606694560738</v>
      </c>
      <c r="X21" s="3">
        <v>82.13</v>
      </c>
      <c r="Y21" s="3">
        <v>85.21</v>
      </c>
      <c r="Z21" s="3">
        <f t="shared" si="9"/>
        <v>3.7501521977352956</v>
      </c>
      <c r="AA21" s="6">
        <v>37.4</v>
      </c>
      <c r="AB21" s="6">
        <v>32.4</v>
      </c>
      <c r="AC21" s="6">
        <f t="shared" si="10"/>
        <v>13.368983957219251</v>
      </c>
      <c r="AD21" s="4">
        <v>21.559999999999995</v>
      </c>
      <c r="AE21" s="3">
        <v>24.12</v>
      </c>
      <c r="AF21" s="6">
        <f t="shared" si="11"/>
        <v>11.873840445269046</v>
      </c>
      <c r="AG21" s="5">
        <v>1.845</v>
      </c>
      <c r="AH21" s="5">
        <v>2.4260000000000002</v>
      </c>
      <c r="AI21" s="6">
        <f t="shared" si="12"/>
        <v>31.490514905149062</v>
      </c>
      <c r="AJ21" s="5">
        <v>6.9409999999999998</v>
      </c>
      <c r="AK21" s="5">
        <v>9.2460000000000004</v>
      </c>
      <c r="AL21" s="6">
        <f t="shared" si="13"/>
        <v>33.208471401815309</v>
      </c>
      <c r="AM21" s="3">
        <v>4.1900000000000004</v>
      </c>
      <c r="AN21" s="3">
        <v>3.1399999999999997</v>
      </c>
      <c r="AO21" s="6">
        <f t="shared" si="14"/>
        <v>25.059665871121734</v>
      </c>
      <c r="AP21" s="5">
        <v>0.81600000000000006</v>
      </c>
      <c r="AQ21" s="5">
        <v>0.624</v>
      </c>
      <c r="AR21" s="6">
        <f t="shared" si="15"/>
        <v>23.529411764705888</v>
      </c>
      <c r="AS21" s="5">
        <v>1.8149999999999999</v>
      </c>
      <c r="AT21" s="4">
        <v>1.4059999999999999</v>
      </c>
      <c r="AU21" s="6">
        <f t="shared" si="16"/>
        <v>22.534435261707991</v>
      </c>
      <c r="AV21" s="5">
        <v>0.65700000000000003</v>
      </c>
      <c r="AW21" s="5">
        <v>0.85599999999999998</v>
      </c>
      <c r="AX21" s="6">
        <f t="shared" si="17"/>
        <v>30.289193302891924</v>
      </c>
      <c r="AY21" s="5">
        <v>0.58099999999999996</v>
      </c>
      <c r="AZ21" s="5">
        <v>0.59899999999999998</v>
      </c>
      <c r="BA21" s="6">
        <f t="shared" si="36"/>
        <v>6.5836298932384203</v>
      </c>
      <c r="BB21" s="5">
        <v>0.53700000000000003</v>
      </c>
      <c r="BC21" s="5">
        <v>0.56100000000000005</v>
      </c>
      <c r="BD21" s="6">
        <f t="shared" si="18"/>
        <v>4.4692737430167631</v>
      </c>
      <c r="BE21" s="5"/>
      <c r="BF21" s="6">
        <v>8.74</v>
      </c>
      <c r="BG21" s="7"/>
      <c r="BH21" s="7"/>
      <c r="BI21" s="12"/>
      <c r="BJ21" s="12"/>
      <c r="BK21" s="6"/>
      <c r="BM21" s="4">
        <v>61.5</v>
      </c>
      <c r="BN21" s="4">
        <v>69.7</v>
      </c>
      <c r="BO21" s="6">
        <f t="shared" si="19"/>
        <v>13.333333333333339</v>
      </c>
      <c r="BP21" s="4">
        <v>16.8</v>
      </c>
      <c r="BQ21" s="4">
        <v>18.200000000000003</v>
      </c>
      <c r="BR21" s="6">
        <f t="shared" si="20"/>
        <v>8.3333333333333446</v>
      </c>
      <c r="BS21" s="4">
        <v>51.4</v>
      </c>
      <c r="BT21" s="6">
        <f t="shared" si="43"/>
        <v>57.199999999999996</v>
      </c>
      <c r="BU21" s="6">
        <f t="shared" si="21"/>
        <v>11.284046692606999</v>
      </c>
      <c r="BV21" s="6">
        <v>38.4</v>
      </c>
      <c r="BW21" s="6">
        <f t="shared" si="44"/>
        <v>39.295000000000002</v>
      </c>
      <c r="BX21" s="6">
        <f t="shared" si="22"/>
        <v>2.330729166666675</v>
      </c>
      <c r="BY21" s="3">
        <v>75.23</v>
      </c>
      <c r="BZ21" s="3">
        <v>78.154499999999999</v>
      </c>
      <c r="CA21" s="3">
        <f t="shared" si="23"/>
        <v>3.8874119367273621</v>
      </c>
      <c r="CB21" s="6">
        <v>32.4</v>
      </c>
      <c r="CC21" s="6">
        <v>27.2</v>
      </c>
      <c r="CD21" s="6">
        <f t="shared" si="24"/>
        <v>16.049382716049383</v>
      </c>
      <c r="CE21" s="16">
        <v>17.699999999999992</v>
      </c>
      <c r="CF21" s="16">
        <v>20.420000000000002</v>
      </c>
      <c r="CG21" s="6">
        <f t="shared" si="25"/>
        <v>15.367231638418138</v>
      </c>
      <c r="CH21" s="5">
        <v>1.3149999999999999</v>
      </c>
      <c r="CI21" s="19">
        <v>1.5660000000000001</v>
      </c>
      <c r="CJ21" s="6">
        <f t="shared" si="26"/>
        <v>19.087452471482898</v>
      </c>
      <c r="CK21" s="5">
        <v>1.9870000000000001</v>
      </c>
      <c r="CL21" s="5">
        <v>2.5459999999999998</v>
      </c>
      <c r="CM21" s="6">
        <v>28.13286361348765</v>
      </c>
      <c r="CN21" s="3">
        <v>3.8500000000000005</v>
      </c>
      <c r="CO21" s="3">
        <v>2.7399999999999998</v>
      </c>
      <c r="CP21" s="6">
        <f t="shared" si="27"/>
        <v>28.831168831168846</v>
      </c>
      <c r="CQ21" s="5">
        <v>0.23799999999999999</v>
      </c>
      <c r="CR21" s="5">
        <v>0.17599999999999999</v>
      </c>
      <c r="CS21" s="6">
        <f t="shared" si="28"/>
        <v>26.05042016806723</v>
      </c>
      <c r="CT21" s="5">
        <v>0.379</v>
      </c>
      <c r="CU21" s="5">
        <v>0.29199999999999998</v>
      </c>
      <c r="CV21" s="6">
        <f t="shared" si="29"/>
        <v>22.955145118733515</v>
      </c>
      <c r="CW21" s="5">
        <v>0.72021380000000002</v>
      </c>
      <c r="CX21" s="5">
        <v>0.94499999999999995</v>
      </c>
      <c r="CY21" s="6">
        <f t="shared" si="30"/>
        <v>31.211037611331516</v>
      </c>
      <c r="CZ21" s="5">
        <v>0.55399999999999994</v>
      </c>
      <c r="DA21" s="5">
        <v>0.56399999999999995</v>
      </c>
      <c r="DB21" s="6">
        <f t="shared" si="38"/>
        <v>5.4205607476635356</v>
      </c>
      <c r="DC21" s="5">
        <v>0.52600000000000002</v>
      </c>
      <c r="DD21" s="5">
        <v>0.54700000000000004</v>
      </c>
      <c r="DE21" s="6">
        <f t="shared" si="39"/>
        <v>3.0131826741996259</v>
      </c>
      <c r="DF21" s="5"/>
      <c r="DG21" s="6">
        <v>8.74</v>
      </c>
    </row>
    <row r="22" spans="1:111" x14ac:dyDescent="0.45">
      <c r="A22">
        <v>21</v>
      </c>
      <c r="B22" s="3">
        <v>8.81</v>
      </c>
      <c r="C22" s="3">
        <v>5.4</v>
      </c>
      <c r="D22" s="4">
        <v>25.6</v>
      </c>
      <c r="E22" s="3">
        <v>0.38</v>
      </c>
      <c r="F22" s="6">
        <v>12.7</v>
      </c>
      <c r="G22" s="4">
        <v>16.399999999999999</v>
      </c>
      <c r="H22" s="6">
        <f t="shared" si="3"/>
        <v>29.133858267716533</v>
      </c>
      <c r="I22" s="6">
        <v>6.48</v>
      </c>
      <c r="J22" s="6">
        <v>5.41</v>
      </c>
      <c r="K22" s="6">
        <f t="shared" si="4"/>
        <v>16.512345679012348</v>
      </c>
      <c r="L22" s="4">
        <v>62.4</v>
      </c>
      <c r="M22" s="4">
        <v>72.400000000000006</v>
      </c>
      <c r="N22" s="6">
        <f t="shared" si="5"/>
        <v>16.02564102564104</v>
      </c>
      <c r="O22" s="6">
        <v>12.2</v>
      </c>
      <c r="P22" s="6">
        <v>10.210000000000001</v>
      </c>
      <c r="Q22" s="6">
        <f t="shared" si="6"/>
        <v>16.311475409836053</v>
      </c>
      <c r="R22" s="3">
        <v>0.61</v>
      </c>
      <c r="S22" s="3">
        <f t="shared" si="35"/>
        <v>0.66999999999999993</v>
      </c>
      <c r="T22" s="6">
        <f t="shared" si="7"/>
        <v>9.8360655737704814</v>
      </c>
      <c r="U22" s="4">
        <v>24.7</v>
      </c>
      <c r="V22" s="6">
        <f>U22+1.42</f>
        <v>26.119999999999997</v>
      </c>
      <c r="W22" s="6">
        <f t="shared" si="8"/>
        <v>5.7489878542510047</v>
      </c>
      <c r="X22" s="3">
        <v>81.23</v>
      </c>
      <c r="Y22" s="3">
        <v>84.25</v>
      </c>
      <c r="Z22" s="3">
        <f t="shared" si="9"/>
        <v>3.7178382371045129</v>
      </c>
      <c r="AA22" s="6">
        <v>38.4</v>
      </c>
      <c r="AB22" s="6">
        <v>33.6</v>
      </c>
      <c r="AC22" s="6">
        <f t="shared" si="10"/>
        <v>12.499999999999993</v>
      </c>
      <c r="AD22" s="4">
        <v>20.439999999999994</v>
      </c>
      <c r="AE22" s="3">
        <v>22.62</v>
      </c>
      <c r="AF22" s="6">
        <f t="shared" si="11"/>
        <v>10.665362035225085</v>
      </c>
      <c r="AG22" s="5">
        <v>1.746</v>
      </c>
      <c r="AH22" s="5">
        <v>2.3239999999999998</v>
      </c>
      <c r="AI22" s="6">
        <f t="shared" si="12"/>
        <v>33.10423825887743</v>
      </c>
      <c r="AJ22" s="5">
        <v>7.0229999999999997</v>
      </c>
      <c r="AK22" s="5">
        <v>10.132999999999999</v>
      </c>
      <c r="AL22" s="6">
        <f t="shared" si="13"/>
        <v>44.283069913142526</v>
      </c>
      <c r="AM22" s="3">
        <v>4.32</v>
      </c>
      <c r="AN22" s="3">
        <v>3.4799999999999995</v>
      </c>
      <c r="AO22" s="6">
        <f t="shared" si="14"/>
        <v>19.444444444444461</v>
      </c>
      <c r="AP22" s="5">
        <v>0.876</v>
      </c>
      <c r="AQ22" s="5">
        <v>0.67900000000000005</v>
      </c>
      <c r="AR22" s="6">
        <f t="shared" si="15"/>
        <v>22.48858447488584</v>
      </c>
      <c r="AS22" s="5">
        <v>1.7909999999999999</v>
      </c>
      <c r="AT22" s="4">
        <v>1.401</v>
      </c>
      <c r="AU22" s="6">
        <f t="shared" si="16"/>
        <v>21.77554438860971</v>
      </c>
      <c r="AV22" s="5">
        <v>0.68300000000000005</v>
      </c>
      <c r="AW22" s="5">
        <v>0.81200000000000006</v>
      </c>
      <c r="AX22" s="6">
        <f t="shared" si="17"/>
        <v>18.887262079062957</v>
      </c>
      <c r="AY22" s="5">
        <v>0.56200000000000006</v>
      </c>
      <c r="AZ22" s="5">
        <v>0.58699999999999997</v>
      </c>
      <c r="BA22" s="6">
        <f t="shared" si="36"/>
        <v>3.5273368606701974</v>
      </c>
      <c r="BB22" s="5">
        <v>0.53100000000000003</v>
      </c>
      <c r="BC22" s="5">
        <v>0.57399999999999995</v>
      </c>
      <c r="BD22" s="6">
        <f t="shared" si="18"/>
        <v>8.0979284369114737</v>
      </c>
      <c r="BE22" s="5"/>
      <c r="BF22" s="6">
        <v>8.81</v>
      </c>
      <c r="BG22" s="3"/>
      <c r="BH22" s="3"/>
      <c r="BI22" s="12"/>
      <c r="BJ22" s="12"/>
      <c r="BK22" s="6"/>
      <c r="BM22" s="4">
        <v>62.4</v>
      </c>
      <c r="BN22" s="4">
        <f t="shared" si="42"/>
        <v>69.599999999999994</v>
      </c>
      <c r="BO22" s="6">
        <f t="shared" si="19"/>
        <v>11.538461538461533</v>
      </c>
      <c r="BP22" s="4">
        <v>15.9</v>
      </c>
      <c r="BQ22" s="4">
        <v>17.3</v>
      </c>
      <c r="BR22" s="6">
        <f t="shared" si="20"/>
        <v>8.8050314465408821</v>
      </c>
      <c r="BS22" s="4">
        <v>53.2</v>
      </c>
      <c r="BT22" s="6">
        <f t="shared" si="43"/>
        <v>59</v>
      </c>
      <c r="BU22" s="6">
        <f t="shared" si="21"/>
        <v>10.902255639097739</v>
      </c>
      <c r="BV22" s="6">
        <v>39.200000000000003</v>
      </c>
      <c r="BW22" s="6">
        <f t="shared" si="44"/>
        <v>40.095000000000006</v>
      </c>
      <c r="BX22" s="6">
        <f t="shared" si="22"/>
        <v>2.2831632653061305</v>
      </c>
      <c r="BY22" s="3">
        <v>74.959999999999994</v>
      </c>
      <c r="BZ22" s="3">
        <v>78.19</v>
      </c>
      <c r="CA22" s="3">
        <f t="shared" si="23"/>
        <v>4.3089647812166545</v>
      </c>
      <c r="CB22" s="6">
        <v>33.4</v>
      </c>
      <c r="CC22" s="6">
        <v>28.400000000000002</v>
      </c>
      <c r="CD22" s="6">
        <f t="shared" si="24"/>
        <v>14.970059880239511</v>
      </c>
      <c r="CE22" s="16">
        <v>16.579999999999991</v>
      </c>
      <c r="CF22" s="16">
        <v>18.96</v>
      </c>
      <c r="CG22" s="6">
        <f t="shared" si="25"/>
        <v>14.354644149577869</v>
      </c>
      <c r="CH22" s="5">
        <v>1.216</v>
      </c>
      <c r="CI22" s="19">
        <v>1.4610000000000001</v>
      </c>
      <c r="CJ22" s="6">
        <f t="shared" si="26"/>
        <v>20.148026315789483</v>
      </c>
      <c r="CK22" s="5">
        <v>2.0230000000000001</v>
      </c>
      <c r="CL22" s="5">
        <v>2.468</v>
      </c>
      <c r="CM22" s="6">
        <v>21.997034107760744</v>
      </c>
      <c r="CN22" s="3">
        <v>3.9800000000000004</v>
      </c>
      <c r="CO22" s="3">
        <v>3.0799999999999996</v>
      </c>
      <c r="CP22" s="6">
        <f t="shared" si="27"/>
        <v>22.613065326633183</v>
      </c>
      <c r="CQ22" s="5">
        <v>0.22600000000000001</v>
      </c>
      <c r="CR22" s="5">
        <v>0.184</v>
      </c>
      <c r="CS22" s="6">
        <f t="shared" si="28"/>
        <v>18.584070796460182</v>
      </c>
      <c r="CT22" s="5">
        <v>0.41599999999999998</v>
      </c>
      <c r="CU22" s="5">
        <v>0.27799999999999997</v>
      </c>
      <c r="CV22" s="6">
        <f t="shared" si="29"/>
        <v>33.173076923076927</v>
      </c>
      <c r="CW22" s="5">
        <v>0.74621380000000004</v>
      </c>
      <c r="CX22" s="5">
        <v>0.879</v>
      </c>
      <c r="CY22" s="6">
        <f t="shared" si="30"/>
        <v>17.794658849782724</v>
      </c>
      <c r="CZ22" s="5">
        <v>0.53500000000000003</v>
      </c>
      <c r="DA22" s="5">
        <v>0.55600000000000005</v>
      </c>
      <c r="DB22" s="6">
        <f t="shared" si="38"/>
        <v>2.9629629629629868</v>
      </c>
      <c r="DC22" s="5">
        <v>0.53100000000000003</v>
      </c>
      <c r="DD22" s="5">
        <v>0.55500000000000005</v>
      </c>
      <c r="DE22" s="6">
        <f t="shared" si="39"/>
        <v>3.3519553072625725</v>
      </c>
      <c r="DF22" s="5"/>
      <c r="DG22" s="6">
        <v>8.81</v>
      </c>
    </row>
    <row r="23" spans="1:111" x14ac:dyDescent="0.45">
      <c r="A23">
        <v>22</v>
      </c>
      <c r="B23" s="3">
        <v>8.82</v>
      </c>
      <c r="C23" s="3">
        <v>7.6000000000000005</v>
      </c>
      <c r="D23" s="4">
        <v>20.6</v>
      </c>
      <c r="E23" s="3">
        <v>0.42</v>
      </c>
      <c r="F23" s="6">
        <v>15.4</v>
      </c>
      <c r="G23" s="4">
        <v>19.399999999999999</v>
      </c>
      <c r="H23" s="6">
        <f t="shared" si="3"/>
        <v>25.97402597402596</v>
      </c>
      <c r="I23" s="6">
        <v>5.89</v>
      </c>
      <c r="J23" s="6">
        <v>4.5599999999999996</v>
      </c>
      <c r="K23" s="6">
        <f t="shared" si="4"/>
        <v>22.580645161290324</v>
      </c>
      <c r="L23" s="4">
        <v>63.8</v>
      </c>
      <c r="M23" s="4">
        <v>73.400000000000006</v>
      </c>
      <c r="N23" s="6">
        <f t="shared" si="5"/>
        <v>15.047021943573682</v>
      </c>
      <c r="O23" s="6">
        <v>10.45</v>
      </c>
      <c r="P23" s="6">
        <v>8.4499999999999993</v>
      </c>
      <c r="Q23" s="6">
        <f t="shared" si="6"/>
        <v>19.138755980861244</v>
      </c>
      <c r="R23" s="3">
        <v>0.62</v>
      </c>
      <c r="S23" s="3">
        <f t="shared" si="35"/>
        <v>0.67999999999999994</v>
      </c>
      <c r="T23" s="6">
        <f t="shared" si="7"/>
        <v>9.6774193548387011</v>
      </c>
      <c r="U23" s="4">
        <v>23.9</v>
      </c>
      <c r="V23" s="6">
        <f>U23+1.42</f>
        <v>25.32</v>
      </c>
      <c r="W23" s="6">
        <f t="shared" si="8"/>
        <v>5.9414225941422671</v>
      </c>
      <c r="X23" s="4">
        <v>83.12</v>
      </c>
      <c r="Y23" s="3">
        <v>85.96</v>
      </c>
      <c r="Z23" s="3">
        <f t="shared" si="9"/>
        <v>3.4167468719922871</v>
      </c>
      <c r="AA23" s="6">
        <v>38.4</v>
      </c>
      <c r="AB23" s="6">
        <v>33.299999999999997</v>
      </c>
      <c r="AC23" s="6">
        <f t="shared" si="10"/>
        <v>13.281250000000005</v>
      </c>
      <c r="AD23" s="3">
        <v>18.959999999999997</v>
      </c>
      <c r="AE23" s="3">
        <v>24.12</v>
      </c>
      <c r="AF23" s="6">
        <f t="shared" si="11"/>
        <v>27.215189873417746</v>
      </c>
      <c r="AG23" s="5">
        <v>1.698</v>
      </c>
      <c r="AH23" s="5">
        <v>2.1459999999999999</v>
      </c>
      <c r="AI23" s="6">
        <f t="shared" si="12"/>
        <v>26.383981154299175</v>
      </c>
      <c r="AJ23" s="5">
        <v>6.9980000000000002</v>
      </c>
      <c r="AK23" s="5">
        <v>9.8469999999999995</v>
      </c>
      <c r="AL23" s="6">
        <f t="shared" si="13"/>
        <v>40.711631894827086</v>
      </c>
      <c r="AM23" s="3">
        <v>5.01</v>
      </c>
      <c r="AN23" s="3">
        <v>3.98</v>
      </c>
      <c r="AO23" s="6">
        <f t="shared" si="14"/>
        <v>20.558882235528937</v>
      </c>
      <c r="AP23" s="5">
        <v>0.94200000000000006</v>
      </c>
      <c r="AQ23" s="5">
        <v>0.745</v>
      </c>
      <c r="AR23" s="6">
        <f t="shared" si="15"/>
        <v>20.912951167728245</v>
      </c>
      <c r="AS23" s="5">
        <v>1.825</v>
      </c>
      <c r="AT23" s="4">
        <v>1.403</v>
      </c>
      <c r="AU23" s="6">
        <f t="shared" si="16"/>
        <v>23.123287671232873</v>
      </c>
      <c r="AV23" s="5">
        <v>0.64200000000000002</v>
      </c>
      <c r="AW23" s="5">
        <v>0.76900000000000002</v>
      </c>
      <c r="AX23" s="6">
        <f t="shared" si="17"/>
        <v>19.781931464174455</v>
      </c>
      <c r="AY23" s="5">
        <v>0.56699999999999995</v>
      </c>
      <c r="AZ23" s="5">
        <v>0.58899999999999997</v>
      </c>
      <c r="BA23" s="6">
        <f t="shared" si="36"/>
        <v>2.2569444444444464</v>
      </c>
      <c r="BB23" s="5">
        <v>0.52900000000000003</v>
      </c>
      <c r="BC23" s="5">
        <v>0.54600000000000004</v>
      </c>
      <c r="BD23" s="6">
        <f t="shared" si="18"/>
        <v>3.2136105860113453</v>
      </c>
      <c r="BE23" s="5"/>
      <c r="BF23" s="6">
        <v>8.82</v>
      </c>
      <c r="BG23" s="3"/>
      <c r="BH23" s="3"/>
      <c r="BI23" s="12"/>
      <c r="BJ23" s="12"/>
      <c r="BK23" s="6"/>
      <c r="BM23" s="4">
        <v>58.7</v>
      </c>
      <c r="BN23" s="4">
        <v>66.8</v>
      </c>
      <c r="BO23" s="6">
        <f t="shared" si="19"/>
        <v>13.798977853492323</v>
      </c>
      <c r="BP23" s="4">
        <v>16.399999999999999</v>
      </c>
      <c r="BQ23" s="4">
        <v>17.8</v>
      </c>
      <c r="BR23" s="6">
        <f t="shared" si="20"/>
        <v>8.5365853658536714</v>
      </c>
      <c r="BS23" s="4">
        <v>50.4</v>
      </c>
      <c r="BT23" s="6">
        <f t="shared" si="43"/>
        <v>56.199999999999996</v>
      </c>
      <c r="BU23" s="6">
        <f t="shared" si="21"/>
        <v>11.507936507936503</v>
      </c>
      <c r="BV23" s="6">
        <v>39.9</v>
      </c>
      <c r="BW23" s="6">
        <f t="shared" si="44"/>
        <v>40.795000000000002</v>
      </c>
      <c r="BX23" s="6">
        <f t="shared" si="22"/>
        <v>2.2431077694235668</v>
      </c>
      <c r="BY23" s="3">
        <v>74.23</v>
      </c>
      <c r="BZ23" s="3">
        <v>78.904499999999999</v>
      </c>
      <c r="CA23" s="3">
        <f t="shared" si="23"/>
        <v>6.2973191432035485</v>
      </c>
      <c r="CB23" s="6">
        <v>33.4</v>
      </c>
      <c r="CC23" s="6">
        <v>28.099999999999998</v>
      </c>
      <c r="CD23" s="6">
        <f t="shared" si="24"/>
        <v>15.868263473053895</v>
      </c>
      <c r="CE23" s="16">
        <v>15.099999999999998</v>
      </c>
      <c r="CF23" s="16">
        <v>20.41</v>
      </c>
      <c r="CG23" s="6">
        <f t="shared" si="25"/>
        <v>35.165562913907308</v>
      </c>
      <c r="CH23" s="5">
        <v>0.998</v>
      </c>
      <c r="CI23" s="19">
        <v>1.1859999999999999</v>
      </c>
      <c r="CJ23" s="6">
        <f t="shared" si="26"/>
        <v>18.837675350701396</v>
      </c>
      <c r="CK23" s="5">
        <v>1.986</v>
      </c>
      <c r="CL23" s="5">
        <v>2.524</v>
      </c>
      <c r="CM23" s="6">
        <v>27.089627391742198</v>
      </c>
      <c r="CN23" s="3">
        <v>3.87</v>
      </c>
      <c r="CO23" s="3">
        <v>3.18</v>
      </c>
      <c r="CP23" s="6">
        <f t="shared" si="27"/>
        <v>17.829457364341085</v>
      </c>
      <c r="CQ23" s="5">
        <v>0.2341</v>
      </c>
      <c r="CR23" s="5">
        <v>0.192</v>
      </c>
      <c r="CS23" s="6">
        <f t="shared" si="28"/>
        <v>17.983767620674922</v>
      </c>
      <c r="CT23" s="5">
        <v>0.42399999999999999</v>
      </c>
      <c r="CU23" s="5">
        <v>0.29399999999999998</v>
      </c>
      <c r="CV23" s="6">
        <f t="shared" si="29"/>
        <v>30.660377358490571</v>
      </c>
      <c r="CW23" s="5">
        <v>0.7052138</v>
      </c>
      <c r="CX23" s="5">
        <v>0.94599999999999995</v>
      </c>
      <c r="CY23" s="6">
        <f t="shared" si="30"/>
        <v>34.14371641621306</v>
      </c>
      <c r="CZ23" s="5">
        <v>0.53999999999999992</v>
      </c>
      <c r="DA23" s="5">
        <v>0.57099999999999995</v>
      </c>
      <c r="DB23" s="6">
        <f t="shared" si="38"/>
        <v>4.0072859744990934</v>
      </c>
      <c r="DC23" s="5">
        <v>0.53700000000000003</v>
      </c>
      <c r="DD23" s="5">
        <v>0.55100000000000005</v>
      </c>
      <c r="DE23" s="6">
        <f t="shared" si="39"/>
        <v>4.1587901701323284</v>
      </c>
      <c r="DF23" s="5"/>
      <c r="DG23" s="6">
        <v>8.82</v>
      </c>
    </row>
    <row r="24" spans="1:111" x14ac:dyDescent="0.45">
      <c r="A24">
        <v>23</v>
      </c>
      <c r="B24" s="3">
        <v>8.82</v>
      </c>
      <c r="C24" s="3">
        <v>4.3</v>
      </c>
      <c r="D24" s="4">
        <v>25.8</v>
      </c>
      <c r="E24" s="3">
        <v>0.36</v>
      </c>
      <c r="F24" s="6">
        <v>15.2</v>
      </c>
      <c r="G24" s="4">
        <v>17.8</v>
      </c>
      <c r="H24" s="6">
        <f t="shared" si="3"/>
        <v>17.105263157894747</v>
      </c>
      <c r="I24" s="6">
        <v>7.12</v>
      </c>
      <c r="J24" s="6">
        <v>6.15</v>
      </c>
      <c r="K24" s="6">
        <f t="shared" si="4"/>
        <v>13.623595505617974</v>
      </c>
      <c r="L24" s="4">
        <v>53.8</v>
      </c>
      <c r="M24" s="4">
        <v>64.900000000000006</v>
      </c>
      <c r="N24" s="6">
        <f t="shared" si="5"/>
        <v>20.631970260223063</v>
      </c>
      <c r="O24" s="6">
        <v>9.4600000000000009</v>
      </c>
      <c r="P24" s="6">
        <v>7.89</v>
      </c>
      <c r="Q24" s="6">
        <f t="shared" si="6"/>
        <v>16.596194503171258</v>
      </c>
      <c r="R24" s="3">
        <v>0.56999999999999995</v>
      </c>
      <c r="S24" s="3">
        <f t="shared" si="35"/>
        <v>0.62999999999999989</v>
      </c>
      <c r="T24" s="6">
        <f t="shared" si="7"/>
        <v>10.526315789473676</v>
      </c>
      <c r="U24" s="4">
        <v>24.6</v>
      </c>
      <c r="V24" s="6">
        <f>U24+1.42</f>
        <v>26.020000000000003</v>
      </c>
      <c r="W24" s="6">
        <f t="shared" si="8"/>
        <v>5.7723577235772421</v>
      </c>
      <c r="X24" s="4">
        <v>82.46</v>
      </c>
      <c r="Y24" s="3">
        <v>85.94</v>
      </c>
      <c r="Z24" s="3">
        <f t="shared" si="9"/>
        <v>4.2202279893281647</v>
      </c>
      <c r="AA24" s="6">
        <v>36.9</v>
      </c>
      <c r="AB24" s="6">
        <f>AA24-4.1</f>
        <v>32.799999999999997</v>
      </c>
      <c r="AC24" s="6">
        <f t="shared" si="10"/>
        <v>11.111111111111116</v>
      </c>
      <c r="AD24" s="3">
        <v>18.459999999999997</v>
      </c>
      <c r="AE24" s="3">
        <v>23.46</v>
      </c>
      <c r="AF24" s="6">
        <f t="shared" si="11"/>
        <v>27.08559046587218</v>
      </c>
      <c r="AG24" s="5">
        <v>1.6457999999999999</v>
      </c>
      <c r="AH24" s="5">
        <v>1.986</v>
      </c>
      <c r="AI24" s="6">
        <f t="shared" si="12"/>
        <v>20.670798395916883</v>
      </c>
      <c r="AJ24" s="5">
        <v>6.7480000000000002</v>
      </c>
      <c r="AK24" s="5">
        <v>9.4559999999999995</v>
      </c>
      <c r="AL24" s="6">
        <f t="shared" si="13"/>
        <v>40.130409010077052</v>
      </c>
      <c r="AM24" s="3">
        <v>4.46</v>
      </c>
      <c r="AN24" s="3">
        <v>3.5799999999999996</v>
      </c>
      <c r="AO24" s="6">
        <f t="shared" si="14"/>
        <v>19.730941704035882</v>
      </c>
      <c r="AP24" s="5">
        <v>0.876</v>
      </c>
      <c r="AQ24" s="5">
        <v>0.68899999999999995</v>
      </c>
      <c r="AR24" s="6">
        <f t="shared" si="15"/>
        <v>21.347031963470325</v>
      </c>
      <c r="AS24" s="5">
        <v>1.738</v>
      </c>
      <c r="AT24" s="4">
        <v>1.369</v>
      </c>
      <c r="AU24" s="6">
        <f t="shared" si="16"/>
        <v>21.231300345224398</v>
      </c>
      <c r="AV24" s="5">
        <v>0.623</v>
      </c>
      <c r="AW24" s="5">
        <v>0.80200000000000005</v>
      </c>
      <c r="AX24" s="6">
        <f t="shared" si="17"/>
        <v>28.731942215088292</v>
      </c>
      <c r="AY24" s="5">
        <v>0.57599999999999996</v>
      </c>
      <c r="AZ24" s="5">
        <v>0.59099999999999997</v>
      </c>
      <c r="BA24" s="6">
        <f t="shared" si="36"/>
        <v>3.866432337434099</v>
      </c>
      <c r="BB24" s="5">
        <v>0.52400000000000002</v>
      </c>
      <c r="BC24" s="5">
        <v>0.55100000000000005</v>
      </c>
      <c r="BD24" s="6">
        <f t="shared" si="18"/>
        <v>5.1526717557251951</v>
      </c>
      <c r="BE24" s="5"/>
      <c r="BF24" s="6">
        <v>8.82</v>
      </c>
      <c r="BG24" s="3"/>
      <c r="BH24" s="3"/>
      <c r="BI24" s="12"/>
      <c r="BJ24" s="12"/>
      <c r="BK24" s="6"/>
      <c r="BM24" s="4">
        <v>56.7</v>
      </c>
      <c r="BN24" s="4">
        <f t="shared" si="42"/>
        <v>63.900000000000006</v>
      </c>
      <c r="BO24" s="6">
        <f t="shared" si="19"/>
        <v>12.698412698412703</v>
      </c>
      <c r="BP24" s="4">
        <v>17.100000000000001</v>
      </c>
      <c r="BQ24" s="4">
        <v>18.500000000000004</v>
      </c>
      <c r="BR24" s="6">
        <f t="shared" si="20"/>
        <v>8.187134502923989</v>
      </c>
      <c r="BS24" s="4">
        <v>52.4</v>
      </c>
      <c r="BT24" s="6">
        <f t="shared" si="43"/>
        <v>58.199999999999996</v>
      </c>
      <c r="BU24" s="6">
        <f t="shared" si="21"/>
        <v>11.068702290076331</v>
      </c>
      <c r="BV24" s="6">
        <v>39.1</v>
      </c>
      <c r="BW24" s="6">
        <f t="shared" si="44"/>
        <v>39.995000000000005</v>
      </c>
      <c r="BX24" s="6">
        <f t="shared" si="22"/>
        <v>2.289002557544765</v>
      </c>
      <c r="BY24" s="3">
        <v>71.56</v>
      </c>
      <c r="BZ24" s="3">
        <v>78.884500000000003</v>
      </c>
      <c r="CA24" s="3">
        <f t="shared" si="23"/>
        <v>10.235466741196198</v>
      </c>
      <c r="CB24" s="6">
        <v>30.9</v>
      </c>
      <c r="CC24" s="6">
        <v>27.599999999999998</v>
      </c>
      <c r="CD24" s="6">
        <f t="shared" si="24"/>
        <v>10.679611650485439</v>
      </c>
      <c r="CE24" s="16">
        <v>14.999999999999998</v>
      </c>
      <c r="CF24" s="16">
        <v>19.98</v>
      </c>
      <c r="CG24" s="6">
        <f t="shared" si="25"/>
        <v>33.200000000000017</v>
      </c>
      <c r="CH24" s="5">
        <v>0.94579999999999997</v>
      </c>
      <c r="CI24" s="19">
        <v>1.226</v>
      </c>
      <c r="CJ24" s="6">
        <f t="shared" si="26"/>
        <v>29.625713681539441</v>
      </c>
      <c r="CK24" s="5">
        <v>2.113</v>
      </c>
      <c r="CL24" s="5">
        <v>2.714</v>
      </c>
      <c r="CM24" s="6">
        <v>28.442972077614765</v>
      </c>
      <c r="CN24" s="3">
        <v>4.12</v>
      </c>
      <c r="CO24" s="3">
        <v>3.1799999999999997</v>
      </c>
      <c r="CP24" s="6">
        <f t="shared" si="27"/>
        <v>22.815533980582533</v>
      </c>
      <c r="CQ24" s="5">
        <v>0.24099999999999999</v>
      </c>
      <c r="CR24" s="5">
        <v>0.17599999999999999</v>
      </c>
      <c r="CS24" s="6">
        <f t="shared" si="28"/>
        <v>26.970954356846477</v>
      </c>
      <c r="CT24" s="5">
        <v>0.41299999999999998</v>
      </c>
      <c r="CU24" s="5">
        <v>0.32100000000000001</v>
      </c>
      <c r="CV24" s="6">
        <f t="shared" si="29"/>
        <v>22.276029055690067</v>
      </c>
      <c r="CW24" s="5">
        <v>0.68621379999999998</v>
      </c>
      <c r="CX24" s="5">
        <v>0.90100000000000002</v>
      </c>
      <c r="CY24" s="6">
        <f t="shared" si="30"/>
        <v>31.300186618223076</v>
      </c>
      <c r="CZ24" s="5">
        <v>0.54899999999999993</v>
      </c>
      <c r="DA24" s="5">
        <v>0.57599999999999996</v>
      </c>
      <c r="DB24" s="6">
        <f t="shared" si="38"/>
        <v>6.2730627306273128</v>
      </c>
      <c r="DC24" s="5">
        <v>0.52900000000000003</v>
      </c>
      <c r="DD24" s="5">
        <v>0.54600000000000004</v>
      </c>
      <c r="DE24" s="6">
        <f t="shared" si="39"/>
        <v>2.8248587570621493</v>
      </c>
      <c r="DF24" s="5"/>
      <c r="DG24" s="6">
        <v>8.82</v>
      </c>
    </row>
    <row r="25" spans="1:111" x14ac:dyDescent="0.45">
      <c r="A25">
        <v>24</v>
      </c>
      <c r="B25" s="7">
        <v>8.84</v>
      </c>
      <c r="C25" s="7">
        <v>4.3</v>
      </c>
      <c r="D25" s="4">
        <v>20.399999999999999</v>
      </c>
      <c r="E25" s="9">
        <v>0.33</v>
      </c>
      <c r="F25" s="6">
        <v>17.399999999999999</v>
      </c>
      <c r="G25" s="4">
        <v>20.8</v>
      </c>
      <c r="H25" s="6">
        <f t="shared" si="3"/>
        <v>19.540229885057485</v>
      </c>
      <c r="I25" s="18">
        <v>6.45</v>
      </c>
      <c r="J25" s="6">
        <v>5.48</v>
      </c>
      <c r="K25" s="6">
        <f t="shared" si="4"/>
        <v>15.038759689922475</v>
      </c>
      <c r="L25" s="4">
        <v>56.8</v>
      </c>
      <c r="M25" s="4">
        <v>66.5</v>
      </c>
      <c r="N25" s="6">
        <f t="shared" si="5"/>
        <v>17.077464788732399</v>
      </c>
      <c r="O25" s="6">
        <v>8.48</v>
      </c>
      <c r="P25" s="6">
        <v>6.84</v>
      </c>
      <c r="Q25" s="6">
        <f t="shared" si="6"/>
        <v>19.33962264150944</v>
      </c>
      <c r="R25" s="3">
        <v>0.59</v>
      </c>
      <c r="S25" s="3">
        <f t="shared" si="35"/>
        <v>0.64999999999999991</v>
      </c>
      <c r="T25" s="6">
        <f t="shared" si="7"/>
        <v>10.169491525423719</v>
      </c>
      <c r="U25" s="4">
        <v>25.6</v>
      </c>
      <c r="V25" s="6">
        <f>U25+1.42</f>
        <v>27.020000000000003</v>
      </c>
      <c r="W25" s="6">
        <f t="shared" si="8"/>
        <v>5.5468750000000071</v>
      </c>
      <c r="X25" s="4">
        <v>82.56</v>
      </c>
      <c r="Y25" s="3">
        <v>86.12</v>
      </c>
      <c r="Z25" s="3">
        <f t="shared" si="9"/>
        <v>4.3120155038759718</v>
      </c>
      <c r="AA25" s="6">
        <v>38.4</v>
      </c>
      <c r="AB25" s="6">
        <v>33.799999999999997</v>
      </c>
      <c r="AC25" s="6">
        <f t="shared" si="10"/>
        <v>11.979166666666671</v>
      </c>
      <c r="AD25" s="3">
        <v>17.489999999999995</v>
      </c>
      <c r="AE25" s="3">
        <v>24.06</v>
      </c>
      <c r="AF25" s="6">
        <f t="shared" si="11"/>
        <v>37.564322469982883</v>
      </c>
      <c r="AG25" s="5">
        <v>1.845</v>
      </c>
      <c r="AH25" s="5">
        <v>2.3239999999999998</v>
      </c>
      <c r="AI25" s="6">
        <f t="shared" si="12"/>
        <v>25.9620596205962</v>
      </c>
      <c r="AJ25" s="5">
        <v>6.8970000000000002</v>
      </c>
      <c r="AK25" s="5">
        <v>10.023</v>
      </c>
      <c r="AL25" s="6">
        <f t="shared" si="13"/>
        <v>45.324053936494117</v>
      </c>
      <c r="AM25" s="3">
        <v>5.12</v>
      </c>
      <c r="AN25" s="3">
        <v>3.98</v>
      </c>
      <c r="AO25" s="6">
        <f t="shared" si="14"/>
        <v>22.265625000000004</v>
      </c>
      <c r="AP25" s="5">
        <v>0.97899999999999998</v>
      </c>
      <c r="AQ25" s="5">
        <v>0.67800000000000005</v>
      </c>
      <c r="AR25" s="6">
        <f t="shared" si="15"/>
        <v>30.745658835546468</v>
      </c>
      <c r="AS25" s="5">
        <v>1.819</v>
      </c>
      <c r="AT25" s="4">
        <v>1.4809999999999999</v>
      </c>
      <c r="AU25" s="6">
        <f t="shared" si="16"/>
        <v>18.581638262781752</v>
      </c>
      <c r="AV25" s="5">
        <v>0.66400000000000003</v>
      </c>
      <c r="AW25" s="5">
        <v>0.75600000000000001</v>
      </c>
      <c r="AX25" s="6">
        <f t="shared" si="17"/>
        <v>13.855421686746983</v>
      </c>
      <c r="AY25" s="5">
        <v>0.56899999999999995</v>
      </c>
      <c r="AZ25" s="5">
        <v>0.59409999999999996</v>
      </c>
      <c r="BA25" s="6">
        <f t="shared" si="36"/>
        <v>7.045045045045029</v>
      </c>
      <c r="BB25" s="5">
        <v>0.52600000000000002</v>
      </c>
      <c r="BC25" s="5">
        <v>0.55700000000000005</v>
      </c>
      <c r="BD25" s="6">
        <f t="shared" si="18"/>
        <v>5.8935361216730087</v>
      </c>
      <c r="BE25" s="5"/>
      <c r="BF25" s="6">
        <v>8.84</v>
      </c>
      <c r="BG25" s="7"/>
      <c r="BH25" s="7"/>
      <c r="BI25" s="12"/>
      <c r="BJ25" s="12"/>
      <c r="BK25" s="6"/>
      <c r="BM25" s="4">
        <v>54.6</v>
      </c>
      <c r="BN25" s="4">
        <f t="shared" si="42"/>
        <v>61.800000000000004</v>
      </c>
      <c r="BO25" s="6">
        <f t="shared" si="19"/>
        <v>13.186813186813193</v>
      </c>
      <c r="BP25" s="4">
        <v>16.399999999999999</v>
      </c>
      <c r="BQ25" s="4">
        <v>17.8</v>
      </c>
      <c r="BR25" s="6">
        <f t="shared" si="20"/>
        <v>8.5365853658536714</v>
      </c>
      <c r="BS25" s="4">
        <v>53.4</v>
      </c>
      <c r="BT25" s="6">
        <f t="shared" si="43"/>
        <v>59.199999999999996</v>
      </c>
      <c r="BU25" s="6">
        <f t="shared" si="21"/>
        <v>10.861423220973778</v>
      </c>
      <c r="BV25" s="6">
        <v>40.1</v>
      </c>
      <c r="BW25" s="6">
        <f t="shared" si="44"/>
        <v>40.995000000000005</v>
      </c>
      <c r="BX25" s="6">
        <f t="shared" si="22"/>
        <v>2.2319201995012543</v>
      </c>
      <c r="BY25" s="3">
        <v>72.02</v>
      </c>
      <c r="BZ25" s="3">
        <v>79.06450000000001</v>
      </c>
      <c r="CA25" s="3">
        <f t="shared" si="23"/>
        <v>9.7813107470147376</v>
      </c>
      <c r="CB25" s="6">
        <v>32.199999999999996</v>
      </c>
      <c r="CC25" s="6">
        <v>28.4</v>
      </c>
      <c r="CD25" s="6">
        <f t="shared" si="24"/>
        <v>11.801242236024837</v>
      </c>
      <c r="CE25" s="16">
        <v>14.869999999999996</v>
      </c>
      <c r="CF25" s="16">
        <v>22.15</v>
      </c>
      <c r="CG25" s="6">
        <f t="shared" si="25"/>
        <v>48.957632817753897</v>
      </c>
      <c r="CH25" s="5">
        <v>1.0449999999999999</v>
      </c>
      <c r="CI25" s="19">
        <v>1.2210000000000001</v>
      </c>
      <c r="CJ25" s="6">
        <f t="shared" si="26"/>
        <v>16.842105263157912</v>
      </c>
      <c r="CK25" s="5">
        <v>2.2970000000000002</v>
      </c>
      <c r="CL25" s="5">
        <v>2.6840000000000002</v>
      </c>
      <c r="CM25" s="6">
        <v>16.848062690465824</v>
      </c>
      <c r="CN25" s="3">
        <v>4.0199999999999996</v>
      </c>
      <c r="CO25" s="3">
        <v>3.4299999999999997</v>
      </c>
      <c r="CP25" s="6">
        <f t="shared" si="27"/>
        <v>14.676616915422883</v>
      </c>
      <c r="CQ25" s="5">
        <v>0.25600000000000001</v>
      </c>
      <c r="CR25" s="5">
        <v>0.20100000000000001</v>
      </c>
      <c r="CS25" s="6">
        <f t="shared" si="28"/>
        <v>21.484374999999996</v>
      </c>
      <c r="CT25" s="5">
        <v>0.439</v>
      </c>
      <c r="CU25" s="5">
        <v>0.33599999999999997</v>
      </c>
      <c r="CV25" s="6">
        <f t="shared" si="29"/>
        <v>23.462414578587705</v>
      </c>
      <c r="CW25" s="5">
        <v>0.72721380000000002</v>
      </c>
      <c r="CX25" s="5">
        <v>0.879</v>
      </c>
      <c r="CY25" s="6">
        <f t="shared" si="30"/>
        <v>20.872293677595223</v>
      </c>
      <c r="CZ25" s="5">
        <v>0.54199999999999993</v>
      </c>
      <c r="DA25" s="5">
        <v>0.56100000000000005</v>
      </c>
      <c r="DB25" s="6">
        <f t="shared" si="38"/>
        <v>8.3011583011583081</v>
      </c>
      <c r="DC25" s="5">
        <v>0.53100000000000003</v>
      </c>
      <c r="DD25" s="5">
        <v>0.55100000000000005</v>
      </c>
      <c r="DE25" s="6">
        <f t="shared" si="39"/>
        <v>4.7528517110266195</v>
      </c>
      <c r="DF25" s="5"/>
      <c r="DG25" s="6">
        <v>8.84</v>
      </c>
    </row>
    <row r="26" spans="1:111" x14ac:dyDescent="0.45">
      <c r="A26">
        <v>25</v>
      </c>
      <c r="B26" s="3">
        <v>8.870000000000001</v>
      </c>
      <c r="C26" s="3">
        <v>5.5</v>
      </c>
      <c r="D26" s="4">
        <v>21.8</v>
      </c>
      <c r="E26" s="3">
        <v>0.43</v>
      </c>
      <c r="F26" s="6">
        <v>13.8</v>
      </c>
      <c r="G26" s="4">
        <v>17.399999999999999</v>
      </c>
      <c r="H26" s="6">
        <f t="shared" si="3"/>
        <v>26.086956521739111</v>
      </c>
      <c r="I26" s="6">
        <v>8.4499999999999993</v>
      </c>
      <c r="J26" s="6">
        <v>7.41</v>
      </c>
      <c r="K26" s="6">
        <f t="shared" si="4"/>
        <v>12.307692307692299</v>
      </c>
      <c r="L26" s="4">
        <v>54.7</v>
      </c>
      <c r="M26" s="4">
        <v>64.7</v>
      </c>
      <c r="N26" s="6">
        <f t="shared" si="5"/>
        <v>18.281535648994517</v>
      </c>
      <c r="O26" s="6">
        <v>7.42</v>
      </c>
      <c r="P26" s="6">
        <v>5.85</v>
      </c>
      <c r="Q26" s="6">
        <f t="shared" si="6"/>
        <v>21.159029649595691</v>
      </c>
      <c r="R26" s="3">
        <v>0.57999999999999996</v>
      </c>
      <c r="S26" s="3">
        <f t="shared" si="35"/>
        <v>0.6399999999999999</v>
      </c>
      <c r="T26" s="6">
        <f t="shared" si="7"/>
        <v>10.344827586206886</v>
      </c>
      <c r="U26" s="4">
        <v>24.9</v>
      </c>
      <c r="V26" s="6">
        <f>U26+1.42</f>
        <v>26.32</v>
      </c>
      <c r="W26" s="6">
        <f t="shared" si="8"/>
        <v>5.7028112449799266</v>
      </c>
      <c r="X26" s="3">
        <v>81.010000000000005</v>
      </c>
      <c r="Y26" s="3">
        <v>84.21</v>
      </c>
      <c r="Z26" s="3">
        <f t="shared" si="9"/>
        <v>3.9501296136279325</v>
      </c>
      <c r="AA26" s="6">
        <v>37.6</v>
      </c>
      <c r="AB26" s="6">
        <v>32.799999999999997</v>
      </c>
      <c r="AC26" s="6">
        <f t="shared" si="10"/>
        <v>12.765957446808521</v>
      </c>
      <c r="AD26" s="3">
        <v>17.929999999999996</v>
      </c>
      <c r="AE26" s="3">
        <v>23.89</v>
      </c>
      <c r="AF26" s="6">
        <f t="shared" si="11"/>
        <v>33.24037925264922</v>
      </c>
      <c r="AG26" s="5">
        <v>1.6459999999999999</v>
      </c>
      <c r="AH26" s="5">
        <v>1.946</v>
      </c>
      <c r="AI26" s="6">
        <f t="shared" si="12"/>
        <v>18.226002430133661</v>
      </c>
      <c r="AJ26" s="5">
        <v>6.7450000000000001</v>
      </c>
      <c r="AK26" s="5">
        <v>9.2560000000000002</v>
      </c>
      <c r="AL26" s="6">
        <f t="shared" si="13"/>
        <v>37.227575982209046</v>
      </c>
      <c r="AM26" s="3">
        <v>4.87</v>
      </c>
      <c r="AN26" s="3">
        <v>3.84</v>
      </c>
      <c r="AO26" s="6">
        <f t="shared" si="14"/>
        <v>21.149897330595486</v>
      </c>
      <c r="AP26" s="5">
        <v>0.876</v>
      </c>
      <c r="AQ26" s="5">
        <v>0.71599999999999997</v>
      </c>
      <c r="AR26" s="6">
        <f t="shared" si="15"/>
        <v>18.264840182648406</v>
      </c>
      <c r="AS26" s="5">
        <v>1.702</v>
      </c>
      <c r="AT26" s="4">
        <v>1.3360000000000001</v>
      </c>
      <c r="AU26" s="6">
        <f t="shared" si="16"/>
        <v>21.504112808460629</v>
      </c>
      <c r="AV26" s="5">
        <v>0.66200000000000003</v>
      </c>
      <c r="AW26" s="5">
        <v>0.79100000000000004</v>
      </c>
      <c r="AX26" s="6">
        <f t="shared" si="17"/>
        <v>19.486404833836858</v>
      </c>
      <c r="AY26" s="5">
        <v>0.55500000000000005</v>
      </c>
      <c r="AZ26" s="5">
        <v>0.57899999999999996</v>
      </c>
      <c r="BA26" s="6">
        <f t="shared" si="36"/>
        <v>1.936619718309861</v>
      </c>
      <c r="BB26" s="5">
        <v>0.52900000000000003</v>
      </c>
      <c r="BC26" s="5">
        <v>0.56200000000000006</v>
      </c>
      <c r="BD26" s="6">
        <f t="shared" si="18"/>
        <v>6.2381852551984931</v>
      </c>
      <c r="BE26" s="5"/>
      <c r="BF26" s="6">
        <v>8.870000000000001</v>
      </c>
      <c r="BG26" s="3"/>
      <c r="BH26" s="3"/>
      <c r="BI26" s="12"/>
      <c r="BJ26" s="12"/>
      <c r="BK26" s="6"/>
      <c r="BM26" s="4">
        <v>53.4</v>
      </c>
      <c r="BN26" s="4">
        <v>63.9</v>
      </c>
      <c r="BO26" s="6">
        <f t="shared" si="19"/>
        <v>19.662921348314608</v>
      </c>
      <c r="BP26" s="4">
        <v>16.2</v>
      </c>
      <c r="BQ26" s="4">
        <v>17.600000000000001</v>
      </c>
      <c r="BR26" s="6">
        <f t="shared" si="20"/>
        <v>8.6419753086419888</v>
      </c>
      <c r="BS26" s="4">
        <v>54.6</v>
      </c>
      <c r="BT26" s="6">
        <f>BS26+6.8</f>
        <v>61.4</v>
      </c>
      <c r="BU26" s="6">
        <f t="shared" si="21"/>
        <v>12.454212454212449</v>
      </c>
      <c r="BV26" s="6">
        <v>39.4</v>
      </c>
      <c r="BW26" s="6">
        <f>BV26+1.15</f>
        <v>40.549999999999997</v>
      </c>
      <c r="BX26" s="6">
        <f t="shared" si="22"/>
        <v>2.9187817258883215</v>
      </c>
      <c r="BY26" s="3">
        <v>73.23</v>
      </c>
      <c r="BZ26" s="3">
        <v>77.45</v>
      </c>
      <c r="CA26" s="3">
        <f t="shared" si="23"/>
        <v>5.7626655742182145</v>
      </c>
      <c r="CB26" s="6">
        <v>31.400000000000002</v>
      </c>
      <c r="CC26" s="6">
        <v>27.4</v>
      </c>
      <c r="CD26" s="6">
        <f t="shared" si="24"/>
        <v>12.738853503184725</v>
      </c>
      <c r="CE26" s="16">
        <v>15.309999999999997</v>
      </c>
      <c r="CF26" s="16">
        <v>22.13</v>
      </c>
      <c r="CG26" s="6">
        <f t="shared" si="25"/>
        <v>44.546048334421968</v>
      </c>
      <c r="CH26" s="5">
        <v>0.94599999999999995</v>
      </c>
      <c r="CI26" s="19">
        <v>1.1459999999999999</v>
      </c>
      <c r="CJ26" s="6">
        <f t="shared" si="26"/>
        <v>21.141649048625787</v>
      </c>
      <c r="CK26" s="5">
        <v>2.145</v>
      </c>
      <c r="CL26" s="5">
        <v>2.7450000000000001</v>
      </c>
      <c r="CM26" s="6">
        <v>27.972027972027973</v>
      </c>
      <c r="CN26" s="3">
        <v>4.13</v>
      </c>
      <c r="CO26" s="3">
        <v>3.29</v>
      </c>
      <c r="CP26" s="6">
        <f t="shared" si="27"/>
        <v>20.338983050847453</v>
      </c>
      <c r="CQ26" s="5">
        <v>0.23899999999999999</v>
      </c>
      <c r="CR26" s="5">
        <v>0.189</v>
      </c>
      <c r="CS26" s="6">
        <f t="shared" si="28"/>
        <v>20.920502092050206</v>
      </c>
      <c r="CT26" s="5">
        <v>0.44700000000000001</v>
      </c>
      <c r="CU26" s="5">
        <v>0.30199999999999999</v>
      </c>
      <c r="CV26" s="6">
        <f t="shared" si="29"/>
        <v>32.438478747203582</v>
      </c>
      <c r="CW26" s="5">
        <v>0.72521380000000002</v>
      </c>
      <c r="CX26" s="5">
        <v>0.91400000000000003</v>
      </c>
      <c r="CY26" s="6">
        <f t="shared" si="30"/>
        <v>26.031799174257301</v>
      </c>
      <c r="CZ26" s="5">
        <v>0.51800000000000002</v>
      </c>
      <c r="DA26" s="5">
        <v>0.56100000000000005</v>
      </c>
      <c r="DB26" s="6">
        <f t="shared" si="38"/>
        <v>2.9168959823885778</v>
      </c>
      <c r="DC26" s="5">
        <v>0.52600000000000002</v>
      </c>
      <c r="DD26" s="5">
        <v>0.53900000000000003</v>
      </c>
      <c r="DE26" s="6">
        <f t="shared" si="39"/>
        <v>3.4548944337811931</v>
      </c>
      <c r="DF26" s="5"/>
      <c r="DG26" s="6">
        <v>8.870000000000001</v>
      </c>
    </row>
    <row r="27" spans="1:111" x14ac:dyDescent="0.45">
      <c r="A27">
        <v>26</v>
      </c>
      <c r="B27" s="3">
        <v>8.8800000000000008</v>
      </c>
      <c r="C27" s="3">
        <v>6.6</v>
      </c>
      <c r="D27" s="4">
        <v>26.4</v>
      </c>
      <c r="E27" s="3">
        <v>0.38</v>
      </c>
      <c r="F27" s="6">
        <v>16.2</v>
      </c>
      <c r="G27" s="4">
        <v>20.100000000000001</v>
      </c>
      <c r="H27" s="6">
        <f t="shared" si="3"/>
        <v>24.07407407407409</v>
      </c>
      <c r="I27" s="6">
        <v>9.1199999999999992</v>
      </c>
      <c r="J27" s="6">
        <v>7.45</v>
      </c>
      <c r="K27" s="6">
        <f t="shared" si="4"/>
        <v>18.311403508771921</v>
      </c>
      <c r="L27" s="4">
        <v>59.8</v>
      </c>
      <c r="M27" s="4">
        <v>68.900000000000006</v>
      </c>
      <c r="N27" s="6">
        <f t="shared" si="5"/>
        <v>15.21739130434784</v>
      </c>
      <c r="O27" s="6">
        <v>10.74</v>
      </c>
      <c r="P27" s="6">
        <v>9.1199999999999992</v>
      </c>
      <c r="Q27" s="6">
        <f t="shared" si="6"/>
        <v>15.083798882681574</v>
      </c>
      <c r="R27" s="3">
        <v>0.6</v>
      </c>
      <c r="S27" s="3">
        <f>R27+0.086</f>
        <v>0.68599999999999994</v>
      </c>
      <c r="T27" s="6">
        <f t="shared" si="7"/>
        <v>14.333333333333329</v>
      </c>
      <c r="U27" s="4">
        <v>24.3</v>
      </c>
      <c r="V27" s="6">
        <f>U27+1.6</f>
        <v>25.900000000000002</v>
      </c>
      <c r="W27" s="6">
        <f t="shared" si="8"/>
        <v>6.5843621399177019</v>
      </c>
      <c r="X27" s="3">
        <v>80.459999999999994</v>
      </c>
      <c r="Y27" s="3">
        <v>83.65</v>
      </c>
      <c r="Z27" s="3">
        <f t="shared" si="9"/>
        <v>3.9647029579915638</v>
      </c>
      <c r="AA27" s="6">
        <v>36.799999999999997</v>
      </c>
      <c r="AB27" s="6">
        <v>31.9</v>
      </c>
      <c r="AC27" s="6">
        <f t="shared" si="10"/>
        <v>13.315217391304346</v>
      </c>
      <c r="AD27" s="3">
        <v>18.929999999999996</v>
      </c>
      <c r="AE27" s="3">
        <v>24.26</v>
      </c>
      <c r="AF27" s="6">
        <f t="shared" si="11"/>
        <v>28.156365557316466</v>
      </c>
      <c r="AG27" s="5">
        <v>1.712</v>
      </c>
      <c r="AH27" s="5">
        <v>2.1019999999999999</v>
      </c>
      <c r="AI27" s="6">
        <f t="shared" si="12"/>
        <v>22.780373831775698</v>
      </c>
      <c r="AJ27" s="5">
        <v>6.7889999999999997</v>
      </c>
      <c r="AK27" s="5">
        <v>9.6440000000000001</v>
      </c>
      <c r="AL27" s="6">
        <f t="shared" si="13"/>
        <v>42.053321549565482</v>
      </c>
      <c r="AM27" s="3">
        <v>4.5599999999999996</v>
      </c>
      <c r="AN27" s="3">
        <v>3.71</v>
      </c>
      <c r="AO27" s="6">
        <f t="shared" si="14"/>
        <v>18.640350877192976</v>
      </c>
      <c r="AP27" s="5">
        <v>0.86599999999999999</v>
      </c>
      <c r="AQ27" s="5">
        <v>0.71199999999999997</v>
      </c>
      <c r="AR27" s="6">
        <f t="shared" si="15"/>
        <v>17.782909930715938</v>
      </c>
      <c r="AS27" s="5">
        <v>1.7249999999999999</v>
      </c>
      <c r="AT27" s="4">
        <v>1.327</v>
      </c>
      <c r="AU27" s="6">
        <f t="shared" si="16"/>
        <v>23.072463768115938</v>
      </c>
      <c r="AV27" s="5">
        <v>0.64500000000000002</v>
      </c>
      <c r="AW27" s="5">
        <v>0.84199999999999997</v>
      </c>
      <c r="AX27" s="6">
        <f t="shared" si="17"/>
        <v>30.542635658914719</v>
      </c>
      <c r="AY27" s="5">
        <v>0.56799999999999995</v>
      </c>
      <c r="AZ27" s="5">
        <v>0.58399999999999996</v>
      </c>
      <c r="BA27" s="6">
        <f t="shared" si="36"/>
        <v>3.5460992907801456</v>
      </c>
      <c r="BB27" s="5">
        <v>0.51600000000000001</v>
      </c>
      <c r="BC27" s="5">
        <v>0.52900000000000003</v>
      </c>
      <c r="BD27" s="6">
        <f t="shared" si="18"/>
        <v>2.5193798449612426</v>
      </c>
      <c r="BE27" s="5"/>
      <c r="BF27" s="6">
        <v>8.8800000000000008</v>
      </c>
      <c r="BG27" s="3"/>
      <c r="BH27" s="3"/>
      <c r="BI27" s="12"/>
      <c r="BJ27" s="12"/>
      <c r="BK27" s="6"/>
      <c r="BM27" s="4">
        <v>56.2</v>
      </c>
      <c r="BN27" s="4">
        <f t="shared" ref="BN27:BN30" si="45">BM27+8.5</f>
        <v>64.7</v>
      </c>
      <c r="BO27" s="6">
        <f t="shared" si="19"/>
        <v>15.124555160142346</v>
      </c>
      <c r="BP27" s="4">
        <v>15.8</v>
      </c>
      <c r="BQ27" s="4">
        <v>17.400000000000002</v>
      </c>
      <c r="BR27" s="6">
        <f t="shared" si="20"/>
        <v>10.12658227848102</v>
      </c>
      <c r="BS27" s="4">
        <v>52.4</v>
      </c>
      <c r="BT27" s="6">
        <f t="shared" ref="BT27:BT31" si="46">BS27+6.8</f>
        <v>59.199999999999996</v>
      </c>
      <c r="BU27" s="6">
        <f t="shared" si="21"/>
        <v>12.977099236641216</v>
      </c>
      <c r="BV27" s="6">
        <v>38.799999999999997</v>
      </c>
      <c r="BW27" s="6">
        <f t="shared" ref="BW27:BW31" si="47">BV27+1.15</f>
        <v>39.949999999999996</v>
      </c>
      <c r="BX27" s="6">
        <f t="shared" si="22"/>
        <v>2.9639175257731925</v>
      </c>
      <c r="BY27" s="3">
        <v>70.19</v>
      </c>
      <c r="BZ27" s="3">
        <v>75.750000000000014</v>
      </c>
      <c r="CA27" s="3">
        <f t="shared" si="23"/>
        <v>7.9213563185639213</v>
      </c>
      <c r="CB27" s="6">
        <v>30.599999999999998</v>
      </c>
      <c r="CC27" s="6">
        <v>26.5</v>
      </c>
      <c r="CD27" s="6">
        <f t="shared" si="24"/>
        <v>13.39869281045751</v>
      </c>
      <c r="CE27" s="16">
        <v>16.309999999999995</v>
      </c>
      <c r="CF27" s="16">
        <v>21.06</v>
      </c>
      <c r="CG27" s="6">
        <f t="shared" si="25"/>
        <v>29.123237277743748</v>
      </c>
      <c r="CH27" s="5">
        <v>1.012</v>
      </c>
      <c r="CI27" s="19">
        <v>1.212</v>
      </c>
      <c r="CJ27" s="6">
        <f t="shared" si="26"/>
        <v>19.762845849802364</v>
      </c>
      <c r="CK27" s="5">
        <v>1.845</v>
      </c>
      <c r="CL27" s="5">
        <v>2.4119999999999999</v>
      </c>
      <c r="CM27" s="6">
        <v>30.73170731707317</v>
      </c>
      <c r="CN27" s="3">
        <v>4.0199999999999996</v>
      </c>
      <c r="CO27" s="3">
        <v>3.16</v>
      </c>
      <c r="CP27" s="6">
        <f t="shared" si="27"/>
        <v>21.393034825870636</v>
      </c>
      <c r="CQ27" s="5">
        <v>0.246</v>
      </c>
      <c r="CR27" s="5">
        <v>0.19500000000000001</v>
      </c>
      <c r="CS27" s="6">
        <f t="shared" si="28"/>
        <v>20.731707317073166</v>
      </c>
      <c r="CT27" s="5">
        <v>0.46700000000000003</v>
      </c>
      <c r="CU27" s="5">
        <v>0.316</v>
      </c>
      <c r="CV27" s="6">
        <f t="shared" si="29"/>
        <v>32.334047109207717</v>
      </c>
      <c r="CW27" s="5">
        <v>0.71821380000000001</v>
      </c>
      <c r="CX27" s="5">
        <v>0.84599999999999997</v>
      </c>
      <c r="CY27" s="6">
        <f t="shared" si="30"/>
        <v>17.792222872910539</v>
      </c>
      <c r="CZ27" s="5">
        <v>0.54509999999999992</v>
      </c>
      <c r="DA27" s="5">
        <v>0.56399999999999995</v>
      </c>
      <c r="DB27" s="6">
        <f t="shared" si="38"/>
        <v>4.2321197560524926</v>
      </c>
      <c r="DC27" s="5">
        <v>0.52100000000000002</v>
      </c>
      <c r="DD27" s="5">
        <v>0.53700000000000003</v>
      </c>
      <c r="DE27" s="6">
        <f t="shared" si="39"/>
        <v>3.4682080924855523</v>
      </c>
      <c r="DF27" s="5"/>
      <c r="DG27" s="6">
        <v>8.8800000000000008</v>
      </c>
    </row>
    <row r="28" spans="1:111" x14ac:dyDescent="0.45">
      <c r="A28">
        <v>27</v>
      </c>
      <c r="B28" s="3">
        <v>8.98</v>
      </c>
      <c r="C28" s="3">
        <v>6.5</v>
      </c>
      <c r="D28" s="4">
        <v>31.2</v>
      </c>
      <c r="E28" s="3">
        <v>0.38</v>
      </c>
      <c r="F28" s="6">
        <v>14.8</v>
      </c>
      <c r="G28" s="4">
        <v>18.399999999999999</v>
      </c>
      <c r="H28" s="6">
        <f t="shared" si="3"/>
        <v>24.324324324324309</v>
      </c>
      <c r="I28" s="6">
        <v>10.5</v>
      </c>
      <c r="J28" s="6">
        <v>8.4499999999999993</v>
      </c>
      <c r="K28" s="6">
        <f t="shared" si="4"/>
        <v>19.523809523809529</v>
      </c>
      <c r="L28" s="4">
        <v>61.5</v>
      </c>
      <c r="M28" s="4">
        <v>72.099999999999994</v>
      </c>
      <c r="N28" s="6">
        <f t="shared" si="5"/>
        <v>17.235772357723565</v>
      </c>
      <c r="O28" s="6">
        <v>8.89</v>
      </c>
      <c r="P28" s="6">
        <v>7.45</v>
      </c>
      <c r="Q28" s="6">
        <f t="shared" si="6"/>
        <v>16.197975253093368</v>
      </c>
      <c r="R28" s="3">
        <v>0.56999999999999995</v>
      </c>
      <c r="S28" s="3">
        <f t="shared" ref="S28:S38" si="48">R28+0.086</f>
        <v>0.65599999999999992</v>
      </c>
      <c r="T28" s="6">
        <f t="shared" si="7"/>
        <v>15.087719298245608</v>
      </c>
      <c r="U28" s="4">
        <v>25.6</v>
      </c>
      <c r="V28" s="6">
        <f t="shared" ref="V28:V31" si="49">U28+1.6</f>
        <v>27.200000000000003</v>
      </c>
      <c r="W28" s="6">
        <f t="shared" si="8"/>
        <v>6.2500000000000053</v>
      </c>
      <c r="X28" s="3">
        <v>80.56</v>
      </c>
      <c r="Y28" s="3">
        <v>84.12</v>
      </c>
      <c r="Z28" s="3">
        <f t="shared" si="9"/>
        <v>4.4190665342601809</v>
      </c>
      <c r="AA28" s="6">
        <v>38.9</v>
      </c>
      <c r="AB28" s="6">
        <v>33.4</v>
      </c>
      <c r="AC28" s="6">
        <f t="shared" si="10"/>
        <v>14.138817480719796</v>
      </c>
      <c r="AD28" s="3">
        <v>16.979999999999997</v>
      </c>
      <c r="AE28" s="3">
        <v>21.59</v>
      </c>
      <c r="AF28" s="6">
        <f t="shared" si="11"/>
        <v>27.149587750294486</v>
      </c>
      <c r="AG28" s="5">
        <v>1.647</v>
      </c>
      <c r="AH28" s="5">
        <v>2.1120000000000001</v>
      </c>
      <c r="AI28" s="6">
        <f t="shared" si="12"/>
        <v>28.233151183970861</v>
      </c>
      <c r="AJ28" s="5">
        <v>6.6050000000000004</v>
      </c>
      <c r="AK28" s="5">
        <v>8.8840000000000003</v>
      </c>
      <c r="AL28" s="6">
        <f t="shared" si="13"/>
        <v>34.504163512490535</v>
      </c>
      <c r="AM28" s="3">
        <v>4.75</v>
      </c>
      <c r="AN28" s="3">
        <v>3.84</v>
      </c>
      <c r="AO28" s="6">
        <f t="shared" si="14"/>
        <v>19.157894736842106</v>
      </c>
      <c r="AP28" s="5">
        <v>1.0529999999999999</v>
      </c>
      <c r="AQ28" s="5">
        <v>0.78100000000000003</v>
      </c>
      <c r="AR28" s="6">
        <f t="shared" si="15"/>
        <v>25.830959164292487</v>
      </c>
      <c r="AS28" s="5">
        <v>1.839</v>
      </c>
      <c r="AT28" s="4">
        <v>1.4059999999999999</v>
      </c>
      <c r="AU28" s="6">
        <f t="shared" si="16"/>
        <v>23.545405111473631</v>
      </c>
      <c r="AV28" s="5">
        <v>0.65300000000000002</v>
      </c>
      <c r="AW28" s="5">
        <v>0.80100000000000005</v>
      </c>
      <c r="AX28" s="6">
        <f t="shared" si="17"/>
        <v>22.664624808575805</v>
      </c>
      <c r="AY28" s="5">
        <v>0.56399999999999995</v>
      </c>
      <c r="AZ28" s="5">
        <v>0.58099999999999996</v>
      </c>
      <c r="BA28" s="6">
        <f t="shared" si="36"/>
        <v>4.1218637992831377</v>
      </c>
      <c r="BB28" s="5">
        <v>0.51900000000000002</v>
      </c>
      <c r="BC28" s="5">
        <v>0.52600000000000002</v>
      </c>
      <c r="BD28" s="6">
        <f t="shared" si="18"/>
        <v>1.3487475915221592</v>
      </c>
      <c r="BE28" s="5"/>
      <c r="BF28" s="6">
        <v>8.98</v>
      </c>
      <c r="BG28" s="3"/>
      <c r="BH28" s="3"/>
      <c r="BI28" s="12"/>
      <c r="BJ28" s="12"/>
      <c r="BK28" s="6"/>
      <c r="BM28" s="4">
        <v>52.4</v>
      </c>
      <c r="BN28" s="4">
        <f t="shared" si="45"/>
        <v>60.9</v>
      </c>
      <c r="BO28" s="6">
        <f t="shared" si="19"/>
        <v>16.221374045801525</v>
      </c>
      <c r="BP28" s="4">
        <v>16.2</v>
      </c>
      <c r="BQ28" s="4">
        <v>17.8</v>
      </c>
      <c r="BR28" s="6">
        <f t="shared" si="20"/>
        <v>9.8765432098765515</v>
      </c>
      <c r="BS28" s="4">
        <v>50.8</v>
      </c>
      <c r="BT28" s="6">
        <f t="shared" si="46"/>
        <v>57.599999999999994</v>
      </c>
      <c r="BU28" s="6">
        <f t="shared" si="21"/>
        <v>13.385826771653539</v>
      </c>
      <c r="BV28" s="6">
        <v>40.1</v>
      </c>
      <c r="BW28" s="6">
        <f t="shared" si="47"/>
        <v>41.25</v>
      </c>
      <c r="BX28" s="6">
        <f t="shared" si="22"/>
        <v>2.8678304239401458</v>
      </c>
      <c r="BY28" s="3">
        <v>69.98</v>
      </c>
      <c r="BZ28" s="3">
        <v>76.220000000000013</v>
      </c>
      <c r="CA28" s="3">
        <f t="shared" si="23"/>
        <v>8.9168333809660023</v>
      </c>
      <c r="CB28" s="6">
        <v>32.699999999999996</v>
      </c>
      <c r="CC28" s="6">
        <v>28</v>
      </c>
      <c r="CD28" s="6">
        <f t="shared" si="24"/>
        <v>14.373088685015279</v>
      </c>
      <c r="CE28" s="16">
        <v>14.359999999999998</v>
      </c>
      <c r="CF28" s="16">
        <v>20.46</v>
      </c>
      <c r="CG28" s="6">
        <f t="shared" si="25"/>
        <v>42.479108635097525</v>
      </c>
      <c r="CH28" s="5">
        <v>0.94700000000000006</v>
      </c>
      <c r="CI28" s="19">
        <v>1.198</v>
      </c>
      <c r="CJ28" s="6">
        <f t="shared" si="26"/>
        <v>26.504751847940856</v>
      </c>
      <c r="CK28" s="5">
        <v>1.849</v>
      </c>
      <c r="CL28" s="5">
        <v>2.415</v>
      </c>
      <c r="CM28" s="6">
        <v>30.61114115738237</v>
      </c>
      <c r="CN28" s="3">
        <v>4.21</v>
      </c>
      <c r="CO28" s="3">
        <v>3.29</v>
      </c>
      <c r="CP28" s="6">
        <f t="shared" si="27"/>
        <v>21.852731591448929</v>
      </c>
      <c r="CQ28" s="5">
        <v>0.251</v>
      </c>
      <c r="CR28" s="5">
        <v>0.17799999999999999</v>
      </c>
      <c r="CS28" s="6">
        <f t="shared" si="28"/>
        <v>29.083665338645421</v>
      </c>
      <c r="CT28" s="5">
        <v>0.43099999999999999</v>
      </c>
      <c r="CU28" s="5">
        <v>0.33399999999999996</v>
      </c>
      <c r="CV28" s="6">
        <f t="shared" si="29"/>
        <v>22.505800464037133</v>
      </c>
      <c r="CW28" s="5">
        <v>0.72621380000000002</v>
      </c>
      <c r="CX28" s="5">
        <v>0.82299999999999995</v>
      </c>
      <c r="CY28" s="6">
        <f t="shared" si="30"/>
        <v>13.327507684376133</v>
      </c>
      <c r="CZ28" s="5">
        <v>0.54109999999999991</v>
      </c>
      <c r="DA28" s="5">
        <v>0.57199999999999995</v>
      </c>
      <c r="DB28" s="6">
        <f t="shared" si="38"/>
        <v>6.8959073070454</v>
      </c>
      <c r="DC28" s="5">
        <v>0.51900000000000002</v>
      </c>
      <c r="DD28" s="5">
        <v>0.55200000000000005</v>
      </c>
      <c r="DE28" s="6">
        <f t="shared" si="39"/>
        <v>3.9548022598870087</v>
      </c>
      <c r="DF28" s="5"/>
      <c r="DG28" s="6">
        <v>8.98</v>
      </c>
    </row>
    <row r="29" spans="1:111" x14ac:dyDescent="0.45">
      <c r="A29">
        <v>28</v>
      </c>
      <c r="B29" s="3">
        <v>8.99</v>
      </c>
      <c r="C29" s="3">
        <v>5.5</v>
      </c>
      <c r="D29" s="4">
        <v>23.4</v>
      </c>
      <c r="E29" s="3">
        <v>0.37</v>
      </c>
      <c r="F29" s="6">
        <v>13.9</v>
      </c>
      <c r="G29" s="4">
        <v>16.399999999999999</v>
      </c>
      <c r="H29" s="6">
        <f t="shared" si="3"/>
        <v>17.985611510791355</v>
      </c>
      <c r="I29" s="6">
        <v>7.56</v>
      </c>
      <c r="J29" s="6">
        <v>5.89</v>
      </c>
      <c r="K29" s="6">
        <f t="shared" si="4"/>
        <v>22.089947089947088</v>
      </c>
      <c r="L29" s="4">
        <v>53.3</v>
      </c>
      <c r="M29" s="4">
        <v>62.5</v>
      </c>
      <c r="N29" s="6">
        <f t="shared" si="5"/>
        <v>17.260787992495317</v>
      </c>
      <c r="O29" s="6">
        <v>11.89</v>
      </c>
      <c r="P29" s="6">
        <v>9.4499999999999993</v>
      </c>
      <c r="Q29" s="6">
        <f t="shared" si="6"/>
        <v>20.521446593776293</v>
      </c>
      <c r="R29" s="3">
        <v>0.56999999999999995</v>
      </c>
      <c r="S29" s="3">
        <f t="shared" si="48"/>
        <v>0.65599999999999992</v>
      </c>
      <c r="T29" s="6">
        <f t="shared" si="7"/>
        <v>15.087719298245608</v>
      </c>
      <c r="U29" s="4">
        <v>24.2</v>
      </c>
      <c r="V29" s="6">
        <f t="shared" si="49"/>
        <v>25.8</v>
      </c>
      <c r="W29" s="6">
        <f t="shared" si="8"/>
        <v>6.6115702479338898</v>
      </c>
      <c r="X29" s="3">
        <v>79.89</v>
      </c>
      <c r="Y29" s="3">
        <v>82.56</v>
      </c>
      <c r="Z29" s="3">
        <f t="shared" si="9"/>
        <v>3.3420953811490821</v>
      </c>
      <c r="AA29" s="6">
        <v>40.9</v>
      </c>
      <c r="AB29" s="6">
        <v>34.799999999999997</v>
      </c>
      <c r="AC29" s="6">
        <f t="shared" si="10"/>
        <v>14.914425427872866</v>
      </c>
      <c r="AD29" s="3">
        <v>18.259999999999994</v>
      </c>
      <c r="AE29" s="3">
        <v>23.89</v>
      </c>
      <c r="AF29" s="6">
        <f t="shared" si="11"/>
        <v>30.832420591456778</v>
      </c>
      <c r="AG29" s="5">
        <v>1.714</v>
      </c>
      <c r="AH29" s="5">
        <v>2.1139999999999999</v>
      </c>
      <c r="AI29" s="6">
        <f t="shared" si="12"/>
        <v>23.337222870478406</v>
      </c>
      <c r="AJ29" s="5">
        <v>6.5890000000000004</v>
      </c>
      <c r="AK29" s="5">
        <v>9.2140000000000004</v>
      </c>
      <c r="AL29" s="6">
        <f t="shared" si="13"/>
        <v>39.839125815753526</v>
      </c>
      <c r="AM29" s="3">
        <v>5.0599999999999996</v>
      </c>
      <c r="AN29" s="3">
        <v>3.9500000000000006</v>
      </c>
      <c r="AO29" s="6">
        <f t="shared" si="14"/>
        <v>21.936758893280615</v>
      </c>
      <c r="AP29" s="5">
        <v>0.95300000000000007</v>
      </c>
      <c r="AQ29" s="5">
        <v>0.72599999999999998</v>
      </c>
      <c r="AR29" s="6">
        <f t="shared" si="15"/>
        <v>23.819517313746072</v>
      </c>
      <c r="AS29" s="5">
        <v>1.9249999999999998</v>
      </c>
      <c r="AT29" s="4">
        <v>1.5029999999999999</v>
      </c>
      <c r="AU29" s="6">
        <f t="shared" si="16"/>
        <v>21.922077922077921</v>
      </c>
      <c r="AV29" s="5">
        <v>0.629</v>
      </c>
      <c r="AW29" s="5">
        <v>0.70599999999999996</v>
      </c>
      <c r="AX29" s="6">
        <f t="shared" si="17"/>
        <v>12.241653418123999</v>
      </c>
      <c r="AY29" s="5">
        <v>0.55800000000000005</v>
      </c>
      <c r="AZ29" s="5">
        <v>0.58399999999999996</v>
      </c>
      <c r="BA29" s="6">
        <f>((AZ29-AY30)/AY30)*100</f>
        <v>7.7490774907748934</v>
      </c>
      <c r="BB29" s="5">
        <v>0.52100000000000002</v>
      </c>
      <c r="BC29" s="5">
        <v>0.52900000000000003</v>
      </c>
      <c r="BD29" s="6">
        <f t="shared" si="18"/>
        <v>1.5355086372360858</v>
      </c>
      <c r="BE29" s="5"/>
      <c r="BF29" s="6">
        <v>8.99</v>
      </c>
      <c r="BG29" s="3"/>
      <c r="BH29" s="3"/>
      <c r="BI29" s="12"/>
      <c r="BJ29" s="12"/>
      <c r="BK29" s="6"/>
      <c r="BM29" s="4">
        <v>54.3</v>
      </c>
      <c r="BN29" s="4">
        <f t="shared" si="45"/>
        <v>62.8</v>
      </c>
      <c r="BO29" s="6">
        <f t="shared" si="19"/>
        <v>15.653775322283611</v>
      </c>
      <c r="BP29" s="4">
        <v>15.4</v>
      </c>
      <c r="BQ29" s="4">
        <v>17</v>
      </c>
      <c r="BR29" s="6">
        <f t="shared" si="20"/>
        <v>10.389610389610388</v>
      </c>
      <c r="BS29" s="4">
        <v>53.1</v>
      </c>
      <c r="BT29" s="6">
        <f t="shared" si="46"/>
        <v>59.9</v>
      </c>
      <c r="BU29" s="6">
        <f t="shared" si="21"/>
        <v>12.806026365348394</v>
      </c>
      <c r="BV29" s="6">
        <v>38.200000000000003</v>
      </c>
      <c r="BW29" s="6">
        <f t="shared" si="47"/>
        <v>39.35</v>
      </c>
      <c r="BX29" s="6">
        <f t="shared" si="22"/>
        <v>3.0104712041884776</v>
      </c>
      <c r="BY29" s="3">
        <v>70.48</v>
      </c>
      <c r="BZ29" s="3">
        <v>74.660000000000011</v>
      </c>
      <c r="CA29" s="3">
        <f t="shared" si="23"/>
        <v>5.9307604994324725</v>
      </c>
      <c r="CB29" s="6">
        <v>34.699999999999996</v>
      </c>
      <c r="CC29" s="6">
        <v>29.4</v>
      </c>
      <c r="CD29" s="6">
        <f t="shared" si="24"/>
        <v>15.273775216138322</v>
      </c>
      <c r="CE29" s="16">
        <v>15.639999999999995</v>
      </c>
      <c r="CF29" s="16">
        <v>22.13</v>
      </c>
      <c r="CG29" s="6">
        <f t="shared" si="25"/>
        <v>41.496163682864484</v>
      </c>
      <c r="CH29" s="5">
        <v>1.014</v>
      </c>
      <c r="CI29" s="19">
        <v>1.254</v>
      </c>
      <c r="CJ29" s="6">
        <f t="shared" si="26"/>
        <v>23.668639053254438</v>
      </c>
      <c r="CK29" s="5">
        <v>2.0760000000000001</v>
      </c>
      <c r="CL29" s="5">
        <v>2.5489000000000002</v>
      </c>
      <c r="CM29" s="6">
        <v>22.77938342967245</v>
      </c>
      <c r="CN29" s="3">
        <v>4.12</v>
      </c>
      <c r="CO29" s="3">
        <v>3.4000000000000004</v>
      </c>
      <c r="CP29" s="6">
        <f t="shared" si="27"/>
        <v>17.475728155339798</v>
      </c>
      <c r="CQ29" s="5">
        <v>0.26300000000000001</v>
      </c>
      <c r="CR29" s="5">
        <v>0.20100000000000001</v>
      </c>
      <c r="CS29" s="6">
        <f t="shared" si="28"/>
        <v>23.574144486692013</v>
      </c>
      <c r="CT29" s="5">
        <v>0.48599999999999999</v>
      </c>
      <c r="CU29" s="5">
        <v>0.32699999999999996</v>
      </c>
      <c r="CV29" s="6">
        <f t="shared" si="29"/>
        <v>32.716049382716058</v>
      </c>
      <c r="CW29" s="5">
        <v>0.7022138</v>
      </c>
      <c r="CX29" s="5">
        <v>0.91400000000000003</v>
      </c>
      <c r="CY29" s="6">
        <f t="shared" si="30"/>
        <v>30.15978894177244</v>
      </c>
      <c r="CZ29" s="5">
        <v>0.53510000000000002</v>
      </c>
      <c r="DA29" s="5">
        <v>0.56399999999999995</v>
      </c>
      <c r="DB29" s="6">
        <f>((DA29-CZ30)/CZ30)*100</f>
        <v>8.6495858216143215</v>
      </c>
      <c r="DC29" s="5">
        <v>0.53100000000000003</v>
      </c>
      <c r="DD29" s="5">
        <v>0.54900000000000004</v>
      </c>
      <c r="DE29" s="6">
        <f>((DD29-DC30)/DC30)*100</f>
        <v>4.1745730550284668</v>
      </c>
      <c r="DF29" s="5"/>
      <c r="DG29" s="6">
        <v>8.99</v>
      </c>
    </row>
    <row r="30" spans="1:111" x14ac:dyDescent="0.45">
      <c r="A30">
        <v>29</v>
      </c>
      <c r="B30" s="3">
        <v>9.01</v>
      </c>
      <c r="C30" s="3">
        <v>6.6</v>
      </c>
      <c r="D30" s="4">
        <v>24.4</v>
      </c>
      <c r="E30" s="3">
        <v>0.36</v>
      </c>
      <c r="F30" s="6">
        <v>17.100000000000001</v>
      </c>
      <c r="G30" s="4">
        <v>21.4</v>
      </c>
      <c r="H30" s="6">
        <f t="shared" si="3"/>
        <v>25.14619883040934</v>
      </c>
      <c r="I30" s="6">
        <v>9.42</v>
      </c>
      <c r="J30" s="6">
        <v>6.47</v>
      </c>
      <c r="K30" s="6">
        <f t="shared" si="4"/>
        <v>31.316348195329091</v>
      </c>
      <c r="L30" s="4">
        <v>50.8</v>
      </c>
      <c r="M30" s="4">
        <v>58.4</v>
      </c>
      <c r="N30" s="6">
        <f t="shared" si="5"/>
        <v>14.960629921259846</v>
      </c>
      <c r="O30" s="6">
        <v>12.8</v>
      </c>
      <c r="P30" s="6">
        <v>10.25</v>
      </c>
      <c r="Q30" s="6">
        <f t="shared" si="6"/>
        <v>19.921875000000007</v>
      </c>
      <c r="R30" s="3">
        <v>0.56000000000000005</v>
      </c>
      <c r="S30" s="3">
        <f t="shared" si="48"/>
        <v>0.64600000000000002</v>
      </c>
      <c r="T30" s="6">
        <f t="shared" si="7"/>
        <v>15.357142857142851</v>
      </c>
      <c r="U30" s="4">
        <v>25.3</v>
      </c>
      <c r="V30" s="6">
        <f t="shared" si="49"/>
        <v>26.900000000000002</v>
      </c>
      <c r="W30" s="6">
        <f t="shared" si="8"/>
        <v>6.3241106719367641</v>
      </c>
      <c r="X30" s="3">
        <v>80.459999999999994</v>
      </c>
      <c r="Y30" s="3">
        <v>83.78</v>
      </c>
      <c r="Z30" s="3">
        <f t="shared" si="9"/>
        <v>4.1262739249316525</v>
      </c>
      <c r="AA30" s="6">
        <v>39.799999999999997</v>
      </c>
      <c r="AB30" s="6">
        <v>34.6</v>
      </c>
      <c r="AC30" s="6">
        <f t="shared" si="10"/>
        <v>13.065326633165819</v>
      </c>
      <c r="AD30" s="3">
        <v>17.589999999999996</v>
      </c>
      <c r="AE30" s="3">
        <v>22.56</v>
      </c>
      <c r="AF30" s="6">
        <f t="shared" si="11"/>
        <v>28.254690164866421</v>
      </c>
      <c r="AG30" s="5">
        <v>1.605</v>
      </c>
      <c r="AH30" s="5">
        <v>2.1030000000000002</v>
      </c>
      <c r="AI30" s="6">
        <f t="shared" si="12"/>
        <v>31.028037383177587</v>
      </c>
      <c r="AJ30" s="5">
        <v>5.9889999999999999</v>
      </c>
      <c r="AK30" s="5">
        <v>8.423</v>
      </c>
      <c r="AL30" s="6">
        <f t="shared" si="13"/>
        <v>40.64117548839539</v>
      </c>
      <c r="AM30" s="3">
        <v>5.1100000000000003</v>
      </c>
      <c r="AN30" s="3">
        <v>4.2900000000000009</v>
      </c>
      <c r="AO30" s="6">
        <f t="shared" si="14"/>
        <v>16.046966731898227</v>
      </c>
      <c r="AP30" s="5">
        <v>0.97499999999999998</v>
      </c>
      <c r="AQ30" s="5">
        <v>0.68899999999999995</v>
      </c>
      <c r="AR30" s="6">
        <f t="shared" si="15"/>
        <v>29.333333333333339</v>
      </c>
      <c r="AS30" s="5">
        <v>1.9089999999999998</v>
      </c>
      <c r="AT30" s="4">
        <v>1.516</v>
      </c>
      <c r="AU30" s="6">
        <f t="shared" si="16"/>
        <v>20.586694604504967</v>
      </c>
      <c r="AV30" s="5">
        <v>0.64100000000000001</v>
      </c>
      <c r="AW30" s="5">
        <v>0.78900000000000003</v>
      </c>
      <c r="AX30" s="6">
        <f t="shared" si="17"/>
        <v>23.08892355694228</v>
      </c>
      <c r="AY30" s="5">
        <v>0.54200000000000004</v>
      </c>
      <c r="AZ30" s="5">
        <v>0.57899999999999996</v>
      </c>
      <c r="BA30" s="6">
        <f t="shared" si="36"/>
        <v>3.0249110320284522</v>
      </c>
      <c r="BB30" s="5">
        <v>0.51800000000000002</v>
      </c>
      <c r="BC30" s="5">
        <v>0.53900000000000003</v>
      </c>
      <c r="BD30" s="6">
        <f t="shared" si="18"/>
        <v>4.0540540540540579</v>
      </c>
      <c r="BE30" s="5"/>
      <c r="BF30" s="6">
        <v>9.01</v>
      </c>
      <c r="BG30" s="3"/>
      <c r="BH30" s="3"/>
      <c r="BI30" s="12"/>
      <c r="BJ30" s="12"/>
      <c r="BK30" s="6"/>
      <c r="BM30" s="4">
        <v>51.9</v>
      </c>
      <c r="BN30" s="4">
        <f t="shared" si="45"/>
        <v>60.4</v>
      </c>
      <c r="BO30" s="6">
        <f t="shared" si="19"/>
        <v>16.377649325626205</v>
      </c>
      <c r="BP30" s="4">
        <v>15.8</v>
      </c>
      <c r="BQ30" s="4">
        <v>17.400000000000002</v>
      </c>
      <c r="BR30" s="6">
        <f t="shared" si="20"/>
        <v>10.12658227848102</v>
      </c>
      <c r="BS30" s="4">
        <v>49.8</v>
      </c>
      <c r="BT30" s="6">
        <f t="shared" si="46"/>
        <v>56.599999999999994</v>
      </c>
      <c r="BU30" s="6">
        <f t="shared" si="21"/>
        <v>13.654618473895578</v>
      </c>
      <c r="BV30" s="6">
        <v>39.299999999999997</v>
      </c>
      <c r="BW30" s="6">
        <f t="shared" si="47"/>
        <v>40.449999999999996</v>
      </c>
      <c r="BX30" s="6">
        <f t="shared" si="22"/>
        <v>2.9262086513994876</v>
      </c>
      <c r="BY30" s="3">
        <v>70.23</v>
      </c>
      <c r="BZ30" s="3">
        <v>75.88000000000001</v>
      </c>
      <c r="CA30" s="3">
        <f t="shared" si="23"/>
        <v>8.0449950163747754</v>
      </c>
      <c r="CB30" s="6">
        <v>33.599999999999994</v>
      </c>
      <c r="CC30" s="6">
        <v>29.200000000000003</v>
      </c>
      <c r="CD30" s="6">
        <f t="shared" si="24"/>
        <v>13.09523809523807</v>
      </c>
      <c r="CE30" s="16">
        <v>14.969999999999997</v>
      </c>
      <c r="CF30" s="16">
        <v>19.559999999999999</v>
      </c>
      <c r="CG30" s="6">
        <f t="shared" si="25"/>
        <v>30.6613226452906</v>
      </c>
      <c r="CH30" s="5">
        <v>0.90500000000000003</v>
      </c>
      <c r="CI30" s="19">
        <v>1.1180000000000001</v>
      </c>
      <c r="CJ30" s="6">
        <f t="shared" si="26"/>
        <v>23.535911602209953</v>
      </c>
      <c r="CK30" s="5">
        <v>1.845</v>
      </c>
      <c r="CL30" s="5">
        <v>2.4319999999999999</v>
      </c>
      <c r="CM30" s="6">
        <v>31.815718157181571</v>
      </c>
      <c r="CN30" s="3">
        <v>4.57</v>
      </c>
      <c r="CO30" s="3">
        <v>3.64</v>
      </c>
      <c r="CP30" s="6">
        <f t="shared" si="27"/>
        <v>20.350109409190374</v>
      </c>
      <c r="CQ30" s="5">
        <v>0.27200000000000002</v>
      </c>
      <c r="CR30" s="5">
        <v>0.21199999999999999</v>
      </c>
      <c r="CS30" s="6">
        <f t="shared" si="28"/>
        <v>22.058823529411772</v>
      </c>
      <c r="CT30" s="5">
        <v>0.46800000000000003</v>
      </c>
      <c r="CU30" s="5">
        <v>0.34699999999999998</v>
      </c>
      <c r="CV30" s="6">
        <f t="shared" si="29"/>
        <v>25.854700854700862</v>
      </c>
      <c r="CW30" s="5">
        <v>0.71421380000000001</v>
      </c>
      <c r="CX30" s="5">
        <v>0.94099999999999995</v>
      </c>
      <c r="CY30" s="6">
        <f t="shared" si="30"/>
        <v>31.753264918712006</v>
      </c>
      <c r="CZ30" s="5">
        <v>0.51910000000000001</v>
      </c>
      <c r="DA30" s="5">
        <v>0.55300000000000005</v>
      </c>
      <c r="DB30" s="6">
        <f t="shared" si="38"/>
        <v>2.5783713596735343</v>
      </c>
      <c r="DC30" s="5">
        <v>0.52700000000000002</v>
      </c>
      <c r="DD30" s="5">
        <v>0.53700000000000003</v>
      </c>
      <c r="DE30" s="6">
        <f t="shared" si="39"/>
        <v>2.0912547528517131</v>
      </c>
      <c r="DF30" s="5"/>
      <c r="DG30" s="6">
        <v>9.01</v>
      </c>
    </row>
    <row r="31" spans="1:111" x14ac:dyDescent="0.45">
      <c r="A31">
        <v>30</v>
      </c>
      <c r="B31" s="3">
        <v>9.11</v>
      </c>
      <c r="C31" s="3">
        <v>7.1</v>
      </c>
      <c r="D31" s="4">
        <v>33.799999999999997</v>
      </c>
      <c r="E31" s="3">
        <v>0.45</v>
      </c>
      <c r="F31" s="6">
        <v>16.2</v>
      </c>
      <c r="G31" s="4">
        <v>20.399999999999999</v>
      </c>
      <c r="H31" s="6">
        <f t="shared" si="3"/>
        <v>25.925925925925924</v>
      </c>
      <c r="I31" s="6">
        <v>8.4700000000000006</v>
      </c>
      <c r="J31" s="6">
        <v>6.62</v>
      </c>
      <c r="K31" s="6">
        <f t="shared" si="4"/>
        <v>21.841794569067304</v>
      </c>
      <c r="L31" s="4">
        <v>48.6</v>
      </c>
      <c r="M31" s="4">
        <v>62.4</v>
      </c>
      <c r="N31" s="6">
        <f t="shared" si="5"/>
        <v>28.395061728395056</v>
      </c>
      <c r="O31" s="6">
        <v>14.4</v>
      </c>
      <c r="P31" s="6">
        <v>12.25</v>
      </c>
      <c r="Q31" s="6">
        <f t="shared" si="6"/>
        <v>14.930555555555557</v>
      </c>
      <c r="R31" s="3">
        <v>0.57999999999999996</v>
      </c>
      <c r="S31" s="3">
        <f t="shared" si="48"/>
        <v>0.66599999999999993</v>
      </c>
      <c r="T31" s="6">
        <f t="shared" si="7"/>
        <v>14.827586206896548</v>
      </c>
      <c r="U31" s="4">
        <v>23.3</v>
      </c>
      <c r="V31" s="6">
        <f t="shared" si="49"/>
        <v>24.900000000000002</v>
      </c>
      <c r="W31" s="6">
        <f t="shared" si="8"/>
        <v>6.8669527896995763</v>
      </c>
      <c r="X31" s="3">
        <v>81.459999999999994</v>
      </c>
      <c r="Y31" s="3">
        <v>84.57</v>
      </c>
      <c r="Z31" s="3">
        <f t="shared" si="9"/>
        <v>3.8178246992388898</v>
      </c>
      <c r="AA31" s="6">
        <v>41.26</v>
      </c>
      <c r="AB31" s="6">
        <v>35.200000000000003</v>
      </c>
      <c r="AC31" s="6">
        <f t="shared" si="10"/>
        <v>14.687348521570517</v>
      </c>
      <c r="AD31" s="3">
        <v>16.259999999999994</v>
      </c>
      <c r="AE31" s="3">
        <v>21.03</v>
      </c>
      <c r="AF31" s="6">
        <f t="shared" si="11"/>
        <v>29.335793357933632</v>
      </c>
      <c r="AG31" s="5">
        <v>1.5880000000000001</v>
      </c>
      <c r="AH31" s="5">
        <v>2.2130000000000001</v>
      </c>
      <c r="AI31" s="6">
        <f t="shared" si="12"/>
        <v>39.357682619647356</v>
      </c>
      <c r="AJ31" s="5">
        <v>6.2329999999999997</v>
      </c>
      <c r="AK31" s="5">
        <v>8.9960000000000004</v>
      </c>
      <c r="AL31" s="6">
        <f t="shared" si="13"/>
        <v>44.328573720519834</v>
      </c>
      <c r="AM31" s="3">
        <v>4.8600000000000003</v>
      </c>
      <c r="AN31" s="3">
        <v>3.8499999999999996</v>
      </c>
      <c r="AO31" s="6">
        <f t="shared" si="14"/>
        <v>20.78189300411524</v>
      </c>
      <c r="AP31" s="5">
        <v>0.92600000000000005</v>
      </c>
      <c r="AQ31" s="5">
        <v>0.64700000000000002</v>
      </c>
      <c r="AR31" s="6">
        <f t="shared" si="15"/>
        <v>30.129589632829372</v>
      </c>
      <c r="AS31" s="5">
        <v>1.8019999999999998</v>
      </c>
      <c r="AT31" s="4">
        <v>1.4279999999999999</v>
      </c>
      <c r="AU31" s="6">
        <f t="shared" si="16"/>
        <v>20.75471698113207</v>
      </c>
      <c r="AV31" s="5">
        <v>0.61199999999999999</v>
      </c>
      <c r="AW31" s="5">
        <v>0.72599999999999998</v>
      </c>
      <c r="AX31" s="6">
        <f t="shared" si="17"/>
        <v>18.627450980392155</v>
      </c>
      <c r="AY31" s="5">
        <v>0.56200000000000006</v>
      </c>
      <c r="AZ31" s="5">
        <v>0.58099999999999996</v>
      </c>
      <c r="BA31" s="6">
        <f t="shared" si="36"/>
        <v>7.3937153419593198</v>
      </c>
      <c r="BB31" s="5">
        <v>0.52400000000000002</v>
      </c>
      <c r="BC31" s="5">
        <v>0.53700000000000003</v>
      </c>
      <c r="BD31" s="6">
        <f t="shared" si="18"/>
        <v>2.4809160305343534</v>
      </c>
      <c r="BE31" s="5"/>
      <c r="BF31" s="6">
        <v>9.11</v>
      </c>
      <c r="BG31" s="3"/>
      <c r="BH31" s="3"/>
      <c r="BI31" s="12"/>
      <c r="BJ31" s="12"/>
      <c r="BK31" s="6"/>
      <c r="BM31" s="4">
        <v>53.8</v>
      </c>
      <c r="BN31" s="4">
        <f>BM31+10.1</f>
        <v>63.9</v>
      </c>
      <c r="BO31" s="6">
        <f t="shared" si="19"/>
        <v>18.773234200743499</v>
      </c>
      <c r="BP31" s="4">
        <v>16.100000000000001</v>
      </c>
      <c r="BQ31" s="4">
        <v>17.700000000000003</v>
      </c>
      <c r="BR31" s="6">
        <f t="shared" si="20"/>
        <v>9.9378881987577721</v>
      </c>
      <c r="BS31" s="4">
        <v>47.8</v>
      </c>
      <c r="BT31" s="6">
        <f t="shared" si="46"/>
        <v>54.599999999999994</v>
      </c>
      <c r="BU31" s="6">
        <f t="shared" si="21"/>
        <v>14.225941422594138</v>
      </c>
      <c r="BV31" s="6">
        <v>37.299999999999997</v>
      </c>
      <c r="BW31" s="6">
        <f t="shared" si="47"/>
        <v>38.449999999999996</v>
      </c>
      <c r="BX31" s="6">
        <f t="shared" si="22"/>
        <v>3.0831099195710419</v>
      </c>
      <c r="BY31" s="3">
        <v>70.56</v>
      </c>
      <c r="BZ31" s="3">
        <v>76.67</v>
      </c>
      <c r="CA31" s="3">
        <f t="shared" si="23"/>
        <v>8.6592970521541943</v>
      </c>
      <c r="CB31" s="6">
        <v>35.059999999999995</v>
      </c>
      <c r="CC31" s="6">
        <v>29.800000000000004</v>
      </c>
      <c r="CD31" s="6">
        <f t="shared" si="24"/>
        <v>15.002852253280066</v>
      </c>
      <c r="CE31" s="16">
        <v>13.639999999999995</v>
      </c>
      <c r="CF31" s="16">
        <v>18.96</v>
      </c>
      <c r="CG31" s="6">
        <f t="shared" si="25"/>
        <v>39.002932551319702</v>
      </c>
      <c r="CH31" s="5">
        <v>0.93800000000000006</v>
      </c>
      <c r="CI31" s="19">
        <v>1.1052999999999999</v>
      </c>
      <c r="CJ31" s="6">
        <f t="shared" si="26"/>
        <v>17.835820895522374</v>
      </c>
      <c r="CK31" s="5">
        <v>1.7830000000000001</v>
      </c>
      <c r="CL31" s="5">
        <v>2.2330000000000001</v>
      </c>
      <c r="CM31" s="6">
        <v>25.238362310712276</v>
      </c>
      <c r="CN31" s="3">
        <v>4.2200000000000006</v>
      </c>
      <c r="CO31" s="3">
        <v>3.3</v>
      </c>
      <c r="CP31" s="6">
        <f t="shared" si="27"/>
        <v>21.800947867298596</v>
      </c>
      <c r="CQ31" s="5">
        <v>0.25900000000000001</v>
      </c>
      <c r="CR31" s="5">
        <v>0.21299999999999999</v>
      </c>
      <c r="CS31" s="6">
        <f t="shared" si="28"/>
        <v>17.760617760617762</v>
      </c>
      <c r="CT31" s="5">
        <v>0.45889999999999997</v>
      </c>
      <c r="CU31" s="5">
        <v>0.35099999999999998</v>
      </c>
      <c r="CV31" s="6">
        <f t="shared" si="29"/>
        <v>23.512747875354108</v>
      </c>
      <c r="CW31" s="5">
        <v>0.68521379999999998</v>
      </c>
      <c r="CX31" s="5">
        <v>0.81399999999999995</v>
      </c>
      <c r="CY31" s="6">
        <f t="shared" si="30"/>
        <v>18.795038862322965</v>
      </c>
      <c r="CZ31" s="5">
        <v>0.53910000000000002</v>
      </c>
      <c r="DA31" s="5">
        <v>0.56799999999999995</v>
      </c>
      <c r="DB31" s="6">
        <f t="shared" si="38"/>
        <v>9.6313453001350986</v>
      </c>
      <c r="DC31" s="5">
        <v>0.52600000000000002</v>
      </c>
      <c r="DD31" s="5">
        <v>0.53700000000000003</v>
      </c>
      <c r="DE31" s="6">
        <f t="shared" si="39"/>
        <v>3.4682080924855523</v>
      </c>
      <c r="DF31" s="5"/>
      <c r="DG31" s="6">
        <v>9.11</v>
      </c>
    </row>
    <row r="32" spans="1:111" x14ac:dyDescent="0.45">
      <c r="A32">
        <v>31</v>
      </c>
      <c r="B32" s="3">
        <v>9.1199999999999992</v>
      </c>
      <c r="C32" s="3">
        <v>6.6</v>
      </c>
      <c r="D32" s="4">
        <v>23.8</v>
      </c>
      <c r="E32" s="3">
        <v>0.42</v>
      </c>
      <c r="F32" s="6">
        <v>13.4</v>
      </c>
      <c r="G32" s="4">
        <v>16.8</v>
      </c>
      <c r="H32" s="6">
        <f t="shared" si="3"/>
        <v>25.373134328358208</v>
      </c>
      <c r="I32" s="6">
        <v>11.2</v>
      </c>
      <c r="J32" s="6">
        <v>8.49</v>
      </c>
      <c r="K32" s="6">
        <f t="shared" si="4"/>
        <v>24.196428571428566</v>
      </c>
      <c r="L32" s="4">
        <v>61.2</v>
      </c>
      <c r="M32" s="4">
        <v>70.099999999999994</v>
      </c>
      <c r="N32" s="6">
        <f t="shared" si="5"/>
        <v>14.542483660130703</v>
      </c>
      <c r="O32" s="6">
        <v>11.84</v>
      </c>
      <c r="P32" s="6">
        <v>9.1199999999999992</v>
      </c>
      <c r="Q32" s="6">
        <f t="shared" si="6"/>
        <v>22.972972972972979</v>
      </c>
      <c r="R32" s="3">
        <v>0.61</v>
      </c>
      <c r="S32" s="3">
        <f t="shared" si="48"/>
        <v>0.69599999999999995</v>
      </c>
      <c r="T32" s="6">
        <f t="shared" si="7"/>
        <v>14.098360655737698</v>
      </c>
      <c r="U32" s="4">
        <v>25.2</v>
      </c>
      <c r="V32" s="6">
        <f>U32+1.7</f>
        <v>26.9</v>
      </c>
      <c r="W32" s="6">
        <f t="shared" si="8"/>
        <v>6.7460317460317425</v>
      </c>
      <c r="X32" s="3">
        <v>80.56</v>
      </c>
      <c r="Y32" s="3">
        <v>84.12</v>
      </c>
      <c r="Z32" s="3">
        <f t="shared" si="9"/>
        <v>4.4190665342601809</v>
      </c>
      <c r="AA32" s="6">
        <v>38.96</v>
      </c>
      <c r="AB32" s="6">
        <v>33.9</v>
      </c>
      <c r="AC32" s="6">
        <f t="shared" si="10"/>
        <v>12.987679671457911</v>
      </c>
      <c r="AD32" s="3">
        <v>17.589999999999996</v>
      </c>
      <c r="AE32" s="3">
        <v>22.56</v>
      </c>
      <c r="AF32" s="6">
        <f t="shared" si="11"/>
        <v>28.254690164866421</v>
      </c>
      <c r="AG32" s="5">
        <v>1.478</v>
      </c>
      <c r="AH32" s="5">
        <v>1.986</v>
      </c>
      <c r="AI32" s="6">
        <f t="shared" si="12"/>
        <v>34.370771312584573</v>
      </c>
      <c r="AJ32" s="5">
        <v>6.2140000000000004</v>
      </c>
      <c r="AK32" s="5">
        <v>8.4410000000000007</v>
      </c>
      <c r="AL32" s="6">
        <f t="shared" si="13"/>
        <v>35.838429353073707</v>
      </c>
      <c r="AM32" s="3">
        <v>5.23</v>
      </c>
      <c r="AN32" s="3">
        <v>4.3500000000000005</v>
      </c>
      <c r="AO32" s="6">
        <f t="shared" si="14"/>
        <v>16.826003824091774</v>
      </c>
      <c r="AP32" s="5">
        <v>1.008</v>
      </c>
      <c r="AQ32" s="5">
        <v>0.72599999999999998</v>
      </c>
      <c r="AR32" s="6">
        <f t="shared" si="15"/>
        <v>27.976190476190478</v>
      </c>
      <c r="AS32" s="5">
        <v>1.859</v>
      </c>
      <c r="AT32" s="4">
        <v>1.409</v>
      </c>
      <c r="AU32" s="6">
        <f t="shared" si="16"/>
        <v>24.206562668101128</v>
      </c>
      <c r="AV32" s="5">
        <v>0.65400000000000003</v>
      </c>
      <c r="AW32" s="5">
        <v>0.91200000000000003</v>
      </c>
      <c r="AX32" s="6">
        <f t="shared" si="17"/>
        <v>39.449541284403672</v>
      </c>
      <c r="AY32" s="5">
        <v>0.54100000000000004</v>
      </c>
      <c r="AZ32" s="5">
        <v>0.58199999999999996</v>
      </c>
      <c r="BA32" s="6">
        <f t="shared" si="36"/>
        <v>3.5587188612099476</v>
      </c>
      <c r="BB32" s="5">
        <v>0.50900000000000001</v>
      </c>
      <c r="BC32" s="5">
        <v>0.54100000000000004</v>
      </c>
      <c r="BD32" s="6">
        <f t="shared" si="18"/>
        <v>6.286836935166999</v>
      </c>
      <c r="BE32" s="5"/>
      <c r="BF32" s="6">
        <v>9.1199999999999992</v>
      </c>
      <c r="BG32" s="3"/>
      <c r="BH32" s="3"/>
      <c r="BI32" s="12"/>
      <c r="BJ32" s="12"/>
      <c r="BK32" s="6"/>
      <c r="BM32" s="4">
        <v>50.8</v>
      </c>
      <c r="BN32" s="4">
        <f>BM32+10.1</f>
        <v>60.9</v>
      </c>
      <c r="BO32" s="6">
        <f t="shared" si="19"/>
        <v>19.88188976377953</v>
      </c>
      <c r="BP32" s="4">
        <v>15.2</v>
      </c>
      <c r="BQ32" s="4">
        <v>16.8</v>
      </c>
      <c r="BR32" s="6">
        <f t="shared" si="20"/>
        <v>10.526315789473696</v>
      </c>
      <c r="BS32" s="4">
        <v>48.9</v>
      </c>
      <c r="BT32" s="6">
        <f>BS32+7.5</f>
        <v>56.4</v>
      </c>
      <c r="BU32" s="6">
        <f t="shared" si="21"/>
        <v>15.337423312883436</v>
      </c>
      <c r="BV32" s="6">
        <v>39.200000000000003</v>
      </c>
      <c r="BW32" s="6">
        <f>BV32+1.31</f>
        <v>40.510000000000005</v>
      </c>
      <c r="BX32" s="6">
        <f t="shared" si="22"/>
        <v>3.3418367346938829</v>
      </c>
      <c r="BY32" s="3">
        <v>71.48</v>
      </c>
      <c r="BZ32" s="3">
        <v>76.220000000000013</v>
      </c>
      <c r="CA32" s="3">
        <f t="shared" si="23"/>
        <v>6.6312255176273203</v>
      </c>
      <c r="CB32" s="6">
        <v>32.76</v>
      </c>
      <c r="CC32" s="6">
        <v>28.5</v>
      </c>
      <c r="CD32" s="6">
        <f t="shared" si="24"/>
        <v>13.003663003662998</v>
      </c>
      <c r="CE32" s="16">
        <v>14.969999999999997</v>
      </c>
      <c r="CF32" s="16">
        <v>19.850000000000001</v>
      </c>
      <c r="CG32" s="6">
        <f t="shared" si="25"/>
        <v>32.59853039412161</v>
      </c>
      <c r="CH32" s="5">
        <v>0.82799999999999996</v>
      </c>
      <c r="CI32" s="19">
        <v>1.026</v>
      </c>
      <c r="CJ32" s="6">
        <f t="shared" si="26"/>
        <v>23.913043478260878</v>
      </c>
      <c r="CK32" s="5">
        <v>1.605</v>
      </c>
      <c r="CL32" s="5">
        <v>2.0419999999999998</v>
      </c>
      <c r="CM32" s="6">
        <v>27.227414330218057</v>
      </c>
      <c r="CN32" s="3">
        <v>4.5900000000000007</v>
      </c>
      <c r="CO32" s="3">
        <v>3.8000000000000007</v>
      </c>
      <c r="CP32" s="6">
        <f t="shared" si="27"/>
        <v>17.211328976034856</v>
      </c>
      <c r="CQ32" s="5">
        <v>0.26800000000000002</v>
      </c>
      <c r="CR32" s="5">
        <v>0.20899999999999999</v>
      </c>
      <c r="CS32" s="6">
        <f t="shared" si="28"/>
        <v>22.014925373134336</v>
      </c>
      <c r="CT32" s="5">
        <v>0.49099999999999999</v>
      </c>
      <c r="CU32" s="5">
        <v>0.35599999999999998</v>
      </c>
      <c r="CV32" s="6">
        <f t="shared" si="29"/>
        <v>27.494908350305501</v>
      </c>
      <c r="CW32" s="5">
        <v>0.73721380000000003</v>
      </c>
      <c r="CX32" s="5">
        <v>0.84599999999999997</v>
      </c>
      <c r="CY32" s="6">
        <f t="shared" si="30"/>
        <v>14.756397669170049</v>
      </c>
      <c r="CZ32" s="5">
        <v>0.5181</v>
      </c>
      <c r="DA32" s="5">
        <v>0.54600000000000004</v>
      </c>
      <c r="DB32" s="6">
        <f t="shared" si="38"/>
        <v>4.397705544933082</v>
      </c>
      <c r="DC32" s="5">
        <v>0.51900000000000002</v>
      </c>
      <c r="DD32" s="5">
        <v>0.53200000000000003</v>
      </c>
      <c r="DE32" s="6">
        <f t="shared" si="39"/>
        <v>3.7037037037037068</v>
      </c>
      <c r="DF32" s="5"/>
      <c r="DG32" s="6">
        <v>9.1199999999999992</v>
      </c>
    </row>
    <row r="33" spans="1:111" x14ac:dyDescent="0.45">
      <c r="A33">
        <v>32</v>
      </c>
      <c r="B33" s="3">
        <v>9.1199999999999992</v>
      </c>
      <c r="C33" s="3">
        <v>6.8</v>
      </c>
      <c r="D33" s="4">
        <v>31.9</v>
      </c>
      <c r="E33" s="3">
        <v>0.44</v>
      </c>
      <c r="F33" s="6">
        <v>12.7</v>
      </c>
      <c r="G33" s="4">
        <v>14.8</v>
      </c>
      <c r="H33" s="6">
        <f t="shared" si="3"/>
        <v>16.535433070866155</v>
      </c>
      <c r="I33" s="6">
        <v>8.42</v>
      </c>
      <c r="J33" s="6">
        <v>6.45</v>
      </c>
      <c r="K33" s="6">
        <f t="shared" si="4"/>
        <v>23.396674584323037</v>
      </c>
      <c r="L33" s="4">
        <v>46.8</v>
      </c>
      <c r="M33" s="4">
        <v>58.9</v>
      </c>
      <c r="N33" s="6">
        <f t="shared" si="5"/>
        <v>25.854700854700859</v>
      </c>
      <c r="O33" s="6">
        <v>13.84</v>
      </c>
      <c r="P33" s="6">
        <v>10.85</v>
      </c>
      <c r="Q33" s="6">
        <f t="shared" si="6"/>
        <v>21.604046242774569</v>
      </c>
      <c r="R33" s="3">
        <v>0.62</v>
      </c>
      <c r="S33" s="3">
        <f t="shared" si="48"/>
        <v>0.70599999999999996</v>
      </c>
      <c r="T33" s="6">
        <f t="shared" si="7"/>
        <v>13.870967741935477</v>
      </c>
      <c r="U33" s="4">
        <v>25.7</v>
      </c>
      <c r="V33" s="6">
        <f>U33+1.7</f>
        <v>27.4</v>
      </c>
      <c r="W33" s="6">
        <f t="shared" si="8"/>
        <v>6.6147859922178958</v>
      </c>
      <c r="X33" s="3">
        <v>78.89</v>
      </c>
      <c r="Y33" s="3">
        <v>82.98</v>
      </c>
      <c r="Z33" s="3">
        <f t="shared" si="9"/>
        <v>5.1844340220560312</v>
      </c>
      <c r="AA33" s="6">
        <v>42.2</v>
      </c>
      <c r="AB33" s="6">
        <v>36.4</v>
      </c>
      <c r="AC33" s="6">
        <f t="shared" si="10"/>
        <v>13.744075829383895</v>
      </c>
      <c r="AD33" s="3">
        <v>17.819999999999997</v>
      </c>
      <c r="AE33" s="3">
        <v>21.89</v>
      </c>
      <c r="AF33" s="6">
        <f t="shared" si="11"/>
        <v>22.839506172839531</v>
      </c>
      <c r="AG33" s="5">
        <v>1.5469999999999999</v>
      </c>
      <c r="AH33" s="5">
        <v>2.2229999999999999</v>
      </c>
      <c r="AI33" s="6">
        <f t="shared" si="12"/>
        <v>43.69747899159664</v>
      </c>
      <c r="AJ33" s="5">
        <v>5.8789999999999996</v>
      </c>
      <c r="AK33" s="5">
        <v>8.423</v>
      </c>
      <c r="AL33" s="6">
        <f t="shared" si="13"/>
        <v>43.272665419289005</v>
      </c>
      <c r="AM33" s="3">
        <v>4.37</v>
      </c>
      <c r="AN33" s="3">
        <v>3.6999999999999997</v>
      </c>
      <c r="AO33" s="6">
        <f t="shared" si="14"/>
        <v>15.331807780320375</v>
      </c>
      <c r="AP33" s="5">
        <v>1.042</v>
      </c>
      <c r="AQ33" s="5">
        <v>0.81599999999999995</v>
      </c>
      <c r="AR33" s="6">
        <f t="shared" si="15"/>
        <v>21.689059500959701</v>
      </c>
      <c r="AS33" s="5">
        <v>1.9249999999999998</v>
      </c>
      <c r="AT33" s="4">
        <v>1.508</v>
      </c>
      <c r="AU33" s="6">
        <f t="shared" si="16"/>
        <v>21.662337662337656</v>
      </c>
      <c r="AV33" s="5">
        <v>0.626</v>
      </c>
      <c r="AW33" s="5">
        <v>0.83399999999999996</v>
      </c>
      <c r="AX33" s="6">
        <f t="shared" si="17"/>
        <v>33.22683706070287</v>
      </c>
      <c r="AY33" s="5">
        <v>0.56200000000000006</v>
      </c>
      <c r="AZ33" s="5">
        <v>0.57899999999999996</v>
      </c>
      <c r="BA33" s="6">
        <f t="shared" si="36"/>
        <v>4.5126353790613551</v>
      </c>
      <c r="BB33" s="5">
        <v>0.51600000000000001</v>
      </c>
      <c r="BC33" s="5">
        <v>0.52900000000000003</v>
      </c>
      <c r="BD33" s="6">
        <f t="shared" si="18"/>
        <v>2.5193798449612426</v>
      </c>
      <c r="BE33" s="5"/>
      <c r="BF33" s="6">
        <v>9.1199999999999992</v>
      </c>
      <c r="BG33" s="3"/>
      <c r="BH33" s="3"/>
      <c r="BI33" s="12"/>
      <c r="BJ33" s="12"/>
      <c r="BK33" s="6"/>
      <c r="BM33" s="4">
        <v>49.8</v>
      </c>
      <c r="BN33" s="4">
        <f>BM33+10.1</f>
        <v>59.9</v>
      </c>
      <c r="BO33" s="6">
        <f t="shared" si="19"/>
        <v>20.281124497991971</v>
      </c>
      <c r="BP33" s="4">
        <v>15.4</v>
      </c>
      <c r="BQ33" s="4">
        <v>17.200000000000003</v>
      </c>
      <c r="BR33" s="6">
        <f t="shared" si="20"/>
        <v>11.688311688311705</v>
      </c>
      <c r="BS33" s="4">
        <v>47.6</v>
      </c>
      <c r="BT33" s="6">
        <f t="shared" ref="BT33:BT38" si="50">BS33+7.5</f>
        <v>55.1</v>
      </c>
      <c r="BU33" s="6">
        <f t="shared" si="21"/>
        <v>15.756302521008402</v>
      </c>
      <c r="BV33" s="6">
        <v>39.700000000000003</v>
      </c>
      <c r="BW33" s="6">
        <f t="shared" ref="BW33:BW38" si="51">BV33+1.31</f>
        <v>41.010000000000005</v>
      </c>
      <c r="BX33" s="6">
        <f t="shared" si="22"/>
        <v>3.2997481108312394</v>
      </c>
      <c r="BY33" s="3">
        <v>72.42</v>
      </c>
      <c r="BZ33" s="3">
        <v>76.680000000000007</v>
      </c>
      <c r="CA33" s="3">
        <f t="shared" si="23"/>
        <v>5.8823529411764772</v>
      </c>
      <c r="CB33" s="6">
        <v>36</v>
      </c>
      <c r="CC33" s="6">
        <v>31</v>
      </c>
      <c r="CD33" s="6">
        <f t="shared" si="24"/>
        <v>13.888888888888889</v>
      </c>
      <c r="CE33" s="16">
        <v>15.199999999999998</v>
      </c>
      <c r="CF33" s="16">
        <v>19.13</v>
      </c>
      <c r="CG33" s="6">
        <f t="shared" si="25"/>
        <v>25.855263157894754</v>
      </c>
      <c r="CH33" s="5">
        <v>0.89699999999999991</v>
      </c>
      <c r="CI33" s="19">
        <v>1.163</v>
      </c>
      <c r="CJ33" s="6">
        <f t="shared" si="26"/>
        <v>29.654403567447062</v>
      </c>
      <c r="CK33" s="5">
        <v>1.9140000000000001</v>
      </c>
      <c r="CL33" s="5">
        <v>2.4239999999999999</v>
      </c>
      <c r="CM33" s="6">
        <v>26.645768025078358</v>
      </c>
      <c r="CN33" s="3">
        <v>4.2300000000000004</v>
      </c>
      <c r="CO33" s="3">
        <v>3.1499999999999995</v>
      </c>
      <c r="CP33" s="6">
        <f t="shared" si="27"/>
        <v>25.531914893617042</v>
      </c>
      <c r="CQ33" s="5">
        <v>0.27500000000000002</v>
      </c>
      <c r="CR33" s="5">
        <v>0.219</v>
      </c>
      <c r="CS33" s="6">
        <f t="shared" si="28"/>
        <v>20.36363636363637</v>
      </c>
      <c r="CT33" s="5">
        <v>0.49630000000000002</v>
      </c>
      <c r="CU33" s="5">
        <v>0.33899999999999997</v>
      </c>
      <c r="CV33" s="6">
        <f t="shared" si="29"/>
        <v>31.694539592988118</v>
      </c>
      <c r="CW33" s="5">
        <v>0.70921380000000001</v>
      </c>
      <c r="CX33" s="5">
        <v>0.91200000000000003</v>
      </c>
      <c r="CY33" s="6">
        <f t="shared" si="30"/>
        <v>28.593098442246895</v>
      </c>
      <c r="CZ33" s="5">
        <v>0.52300000000000002</v>
      </c>
      <c r="DA33" s="5">
        <v>0.53900000000000003</v>
      </c>
      <c r="DB33" s="6">
        <f t="shared" si="38"/>
        <v>5.4794520547945247</v>
      </c>
      <c r="DC33" s="5">
        <v>0.51300000000000001</v>
      </c>
      <c r="DD33" s="5">
        <v>0.52900000000000003</v>
      </c>
      <c r="DE33" s="6">
        <f t="shared" si="39"/>
        <v>3.5225048923679094</v>
      </c>
      <c r="DF33" s="5"/>
      <c r="DG33" s="6">
        <v>9.1199999999999992</v>
      </c>
    </row>
    <row r="34" spans="1:111" x14ac:dyDescent="0.45">
      <c r="A34">
        <v>33</v>
      </c>
      <c r="B34" s="7">
        <v>9.16</v>
      </c>
      <c r="C34" s="7">
        <v>6.1000000000000005</v>
      </c>
      <c r="D34" s="4">
        <v>28.8</v>
      </c>
      <c r="E34" s="4">
        <v>0.32</v>
      </c>
      <c r="F34" s="6">
        <v>13.6</v>
      </c>
      <c r="G34" s="4">
        <v>17.8</v>
      </c>
      <c r="H34" s="6">
        <f t="shared" si="3"/>
        <v>30.882352941176478</v>
      </c>
      <c r="I34" s="18">
        <v>7.56</v>
      </c>
      <c r="J34" s="6">
        <v>5.45</v>
      </c>
      <c r="K34" s="6">
        <f t="shared" si="4"/>
        <v>27.910052910052901</v>
      </c>
      <c r="L34" s="4">
        <v>52.8</v>
      </c>
      <c r="M34" s="4">
        <v>63.5</v>
      </c>
      <c r="N34" s="6">
        <f t="shared" si="5"/>
        <v>20.265151515151523</v>
      </c>
      <c r="O34" s="6">
        <v>10.48</v>
      </c>
      <c r="P34" s="6">
        <v>8.24</v>
      </c>
      <c r="Q34" s="6">
        <f t="shared" si="6"/>
        <v>21.374045801526719</v>
      </c>
      <c r="R34" s="3">
        <v>0.57999999999999996</v>
      </c>
      <c r="S34" s="3">
        <f t="shared" si="48"/>
        <v>0.66599999999999993</v>
      </c>
      <c r="T34" s="6">
        <f t="shared" si="7"/>
        <v>14.827586206896548</v>
      </c>
      <c r="U34" s="4">
        <v>24.9</v>
      </c>
      <c r="V34" s="6">
        <f>U34+1.7</f>
        <v>26.599999999999998</v>
      </c>
      <c r="W34" s="6">
        <f t="shared" si="8"/>
        <v>6.827309236947789</v>
      </c>
      <c r="X34" s="3">
        <v>81.23</v>
      </c>
      <c r="Y34" s="3">
        <v>84.12</v>
      </c>
      <c r="Z34" s="3">
        <f t="shared" si="9"/>
        <v>3.5577988427920726</v>
      </c>
      <c r="AA34" s="6">
        <v>41.7</v>
      </c>
      <c r="AB34" s="6">
        <v>34.799999999999997</v>
      </c>
      <c r="AC34" s="6">
        <f t="shared" si="10"/>
        <v>16.546762589928072</v>
      </c>
      <c r="AD34" s="3">
        <v>16.439999999999994</v>
      </c>
      <c r="AE34" s="3">
        <v>20.86</v>
      </c>
      <c r="AF34" s="6">
        <f t="shared" si="11"/>
        <v>26.885644768856487</v>
      </c>
      <c r="AG34" s="5">
        <v>1.6240000000000001</v>
      </c>
      <c r="AH34" s="5">
        <v>1.974</v>
      </c>
      <c r="AI34" s="6">
        <f t="shared" si="12"/>
        <v>21.551724137931025</v>
      </c>
      <c r="AJ34" s="5">
        <v>5.9660000000000002</v>
      </c>
      <c r="AK34" s="5">
        <v>7.7746000000000004</v>
      </c>
      <c r="AL34" s="6">
        <f t="shared" si="13"/>
        <v>30.315119007710361</v>
      </c>
      <c r="AM34" s="3">
        <v>5.32</v>
      </c>
      <c r="AN34" s="3">
        <v>4.12</v>
      </c>
      <c r="AO34" s="6">
        <f t="shared" si="14"/>
        <v>22.556390977443609</v>
      </c>
      <c r="AP34" s="5">
        <v>1.0189999999999999</v>
      </c>
      <c r="AQ34" s="5">
        <v>0.72599999999999998</v>
      </c>
      <c r="AR34" s="6">
        <f t="shared" si="15"/>
        <v>28.753680078508339</v>
      </c>
      <c r="AS34" s="5">
        <v>2.0249999999999999</v>
      </c>
      <c r="AT34" s="4">
        <v>1.6040000000000001</v>
      </c>
      <c r="AU34" s="6">
        <f t="shared" si="16"/>
        <v>20.790123456790116</v>
      </c>
      <c r="AV34" s="5">
        <v>0.63700000000000001</v>
      </c>
      <c r="AW34" s="5">
        <v>0.82599999999999996</v>
      </c>
      <c r="AX34" s="6">
        <f t="shared" si="17"/>
        <v>29.670329670329661</v>
      </c>
      <c r="AY34" s="5">
        <v>0.55400000000000005</v>
      </c>
      <c r="AZ34" s="5">
        <v>0.56899999999999995</v>
      </c>
      <c r="BA34" s="6">
        <f t="shared" si="36"/>
        <v>5.7620817843866012</v>
      </c>
      <c r="BB34" s="5">
        <v>0.51100000000000001</v>
      </c>
      <c r="BC34" s="5">
        <v>0.53700000000000003</v>
      </c>
      <c r="BD34" s="6">
        <f t="shared" si="18"/>
        <v>5.0880626223092023</v>
      </c>
      <c r="BE34" s="5"/>
      <c r="BF34" s="6">
        <v>9.16</v>
      </c>
      <c r="BG34" s="7"/>
      <c r="BH34" s="7"/>
      <c r="BI34" s="12"/>
      <c r="BJ34" s="12"/>
      <c r="BK34" s="6"/>
      <c r="BM34" s="4">
        <v>53.2</v>
      </c>
      <c r="BN34" s="4">
        <f>BM34+10.1</f>
        <v>63.300000000000004</v>
      </c>
      <c r="BO34" s="6">
        <f t="shared" si="19"/>
        <v>18.984962406015036</v>
      </c>
      <c r="BP34" s="4">
        <v>16.3</v>
      </c>
      <c r="BQ34" s="4">
        <v>18.100000000000001</v>
      </c>
      <c r="BR34" s="6">
        <f t="shared" si="20"/>
        <v>11.042944785276077</v>
      </c>
      <c r="BS34" s="4">
        <v>46.8</v>
      </c>
      <c r="BT34" s="6">
        <f t="shared" si="50"/>
        <v>54.3</v>
      </c>
      <c r="BU34" s="6">
        <f t="shared" si="21"/>
        <v>16.025641025641026</v>
      </c>
      <c r="BV34" s="6">
        <v>38.9</v>
      </c>
      <c r="BW34" s="6">
        <f t="shared" si="51"/>
        <v>40.21</v>
      </c>
      <c r="BX34" s="6">
        <f t="shared" si="22"/>
        <v>3.3676092544987206</v>
      </c>
      <c r="BY34" s="3">
        <v>71.45</v>
      </c>
      <c r="BZ34" s="3">
        <v>76.220000000000013</v>
      </c>
      <c r="CA34" s="3">
        <f t="shared" si="23"/>
        <v>6.6759972008397614</v>
      </c>
      <c r="CB34" s="6">
        <v>35.5</v>
      </c>
      <c r="CC34" s="6">
        <v>29.4</v>
      </c>
      <c r="CD34" s="6">
        <f t="shared" si="24"/>
        <v>17.1830985915493</v>
      </c>
      <c r="CE34" s="16">
        <v>13.819999999999995</v>
      </c>
      <c r="CF34" s="16">
        <v>19.23</v>
      </c>
      <c r="CG34" s="6">
        <f t="shared" si="25"/>
        <v>39.146164978292383</v>
      </c>
      <c r="CH34" s="5">
        <v>0.97400000000000009</v>
      </c>
      <c r="CI34" s="19">
        <v>1.216</v>
      </c>
      <c r="CJ34" s="6">
        <f t="shared" si="26"/>
        <v>24.845995893223805</v>
      </c>
      <c r="CK34" s="5">
        <v>1.6840000000000002</v>
      </c>
      <c r="CL34" s="5">
        <v>2.1259999999999999</v>
      </c>
      <c r="CM34" s="6">
        <v>26.247030878859839</v>
      </c>
      <c r="CN34" s="3">
        <v>4.6800000000000006</v>
      </c>
      <c r="CO34" s="3">
        <v>3.5700000000000003</v>
      </c>
      <c r="CP34" s="6">
        <f t="shared" si="27"/>
        <v>23.717948717948723</v>
      </c>
      <c r="CQ34" s="5">
        <v>0.28100000000000003</v>
      </c>
      <c r="CR34" s="5">
        <v>0.216</v>
      </c>
      <c r="CS34" s="6">
        <f t="shared" si="28"/>
        <v>23.131672597864778</v>
      </c>
      <c r="CT34" s="5">
        <v>0.46100000000000002</v>
      </c>
      <c r="CU34" s="5">
        <v>0.30599999999999999</v>
      </c>
      <c r="CV34" s="6">
        <f t="shared" si="29"/>
        <v>33.622559652928416</v>
      </c>
      <c r="CW34" s="5">
        <v>0.72021380000000002</v>
      </c>
      <c r="CX34" s="5">
        <v>0.876</v>
      </c>
      <c r="CY34" s="6">
        <f t="shared" si="30"/>
        <v>21.630549150821601</v>
      </c>
      <c r="CZ34" s="5">
        <v>0.51100000000000001</v>
      </c>
      <c r="DA34" s="5">
        <v>0.52600000000000002</v>
      </c>
      <c r="DB34" s="6">
        <f t="shared" si="38"/>
        <v>2.116093962337414</v>
      </c>
      <c r="DC34" s="5">
        <v>0.51100000000000001</v>
      </c>
      <c r="DD34" s="5">
        <v>0.52900000000000003</v>
      </c>
      <c r="DE34" s="6">
        <f t="shared" si="39"/>
        <v>2.5193798449612426</v>
      </c>
      <c r="DF34" s="5"/>
      <c r="DG34" s="6">
        <v>9.16</v>
      </c>
    </row>
    <row r="35" spans="1:111" x14ac:dyDescent="0.45">
      <c r="A35">
        <v>34</v>
      </c>
      <c r="B35" s="3">
        <v>9.26</v>
      </c>
      <c r="C35" s="3">
        <v>6.9</v>
      </c>
      <c r="D35" s="4">
        <v>26.8</v>
      </c>
      <c r="E35" s="3">
        <v>0.33</v>
      </c>
      <c r="F35" s="6">
        <v>11.9</v>
      </c>
      <c r="G35" s="4">
        <v>15.8</v>
      </c>
      <c r="H35" s="6">
        <f t="shared" si="3"/>
        <v>32.773109243697476</v>
      </c>
      <c r="I35" s="6">
        <v>10.65</v>
      </c>
      <c r="J35" s="6">
        <v>7.48</v>
      </c>
      <c r="K35" s="6">
        <f t="shared" si="4"/>
        <v>29.765258215962444</v>
      </c>
      <c r="L35" s="4">
        <v>58.4</v>
      </c>
      <c r="M35" s="4">
        <v>64.5</v>
      </c>
      <c r="N35" s="6">
        <f t="shared" si="5"/>
        <v>10.445205479452058</v>
      </c>
      <c r="O35" s="6">
        <v>15.4</v>
      </c>
      <c r="P35" s="6">
        <v>12.15</v>
      </c>
      <c r="Q35" s="6">
        <f t="shared" si="6"/>
        <v>21.103896103896101</v>
      </c>
      <c r="R35" s="3">
        <v>0.63</v>
      </c>
      <c r="S35" s="3">
        <f t="shared" si="48"/>
        <v>0.71599999999999997</v>
      </c>
      <c r="T35" s="6">
        <f t="shared" si="7"/>
        <v>13.650793650793643</v>
      </c>
      <c r="U35" s="4">
        <v>24.9</v>
      </c>
      <c r="V35" s="6">
        <f>U35+1.8</f>
        <v>26.7</v>
      </c>
      <c r="W35" s="6">
        <f t="shared" si="8"/>
        <v>7.2289156626506061</v>
      </c>
      <c r="X35" s="3">
        <v>78.89</v>
      </c>
      <c r="Y35" s="3">
        <v>83.42</v>
      </c>
      <c r="Z35" s="3">
        <f t="shared" si="9"/>
        <v>5.7421726454556996</v>
      </c>
      <c r="AA35" s="6">
        <v>40.6</v>
      </c>
      <c r="AB35" s="6">
        <v>32.9</v>
      </c>
      <c r="AC35" s="6">
        <f t="shared" si="10"/>
        <v>18.965517241379317</v>
      </c>
      <c r="AD35" s="3">
        <v>17.279999999999994</v>
      </c>
      <c r="AE35" s="3">
        <v>22.03</v>
      </c>
      <c r="AF35" s="6">
        <f t="shared" si="11"/>
        <v>27.488425925925974</v>
      </c>
      <c r="AG35" s="5">
        <v>1.702</v>
      </c>
      <c r="AH35" s="5">
        <v>2.1309999999999998</v>
      </c>
      <c r="AI35" s="6">
        <f t="shared" si="12"/>
        <v>25.205640423031717</v>
      </c>
      <c r="AJ35" s="5">
        <v>6.1230000000000002</v>
      </c>
      <c r="AK35" s="5">
        <v>8.4779999999999998</v>
      </c>
      <c r="AL35" s="6">
        <f t="shared" si="13"/>
        <v>38.461538461538453</v>
      </c>
      <c r="AM35" s="3">
        <v>5.47</v>
      </c>
      <c r="AN35" s="3">
        <v>4.2300000000000004</v>
      </c>
      <c r="AO35" s="6">
        <f t="shared" si="14"/>
        <v>22.669104204753189</v>
      </c>
      <c r="AP35" s="5">
        <v>1.016</v>
      </c>
      <c r="AQ35" s="5">
        <v>0.73899999999999999</v>
      </c>
      <c r="AR35" s="6">
        <f t="shared" si="15"/>
        <v>27.263779527559056</v>
      </c>
      <c r="AS35" s="5">
        <v>2.1360000000000001</v>
      </c>
      <c r="AT35" s="5">
        <v>1.629</v>
      </c>
      <c r="AU35" s="6">
        <f t="shared" si="16"/>
        <v>23.73595505617978</v>
      </c>
      <c r="AV35" s="5">
        <v>0.63100000000000001</v>
      </c>
      <c r="AW35" s="5">
        <v>0.74299999999999999</v>
      </c>
      <c r="AX35" s="6">
        <f t="shared" si="17"/>
        <v>17.749603803486526</v>
      </c>
      <c r="AY35" s="5">
        <v>0.53800000000000003</v>
      </c>
      <c r="AZ35" s="5">
        <v>0.54900000000000004</v>
      </c>
      <c r="BA35" s="6">
        <f t="shared" si="36"/>
        <v>4.9713193116634846</v>
      </c>
      <c r="BB35" s="5">
        <v>0.51900000000000002</v>
      </c>
      <c r="BC35" s="5">
        <v>0.52800000000000002</v>
      </c>
      <c r="BD35" s="6">
        <f t="shared" si="18"/>
        <v>1.7341040462427761</v>
      </c>
      <c r="BE35" s="5"/>
      <c r="BF35" s="6">
        <v>9.26</v>
      </c>
      <c r="BG35" s="3"/>
      <c r="BH35" s="3"/>
      <c r="BI35" s="12"/>
      <c r="BJ35" s="12"/>
      <c r="BK35" s="6"/>
      <c r="BM35" s="4">
        <v>54.7</v>
      </c>
      <c r="BN35" s="4">
        <f>BM35+12.1</f>
        <v>66.8</v>
      </c>
      <c r="BO35" s="6">
        <f t="shared" si="19"/>
        <v>22.120658135283353</v>
      </c>
      <c r="BP35" s="4">
        <v>15.1</v>
      </c>
      <c r="BQ35" s="4">
        <v>16.900000000000002</v>
      </c>
      <c r="BR35" s="6">
        <f t="shared" si="20"/>
        <v>11.92052980132452</v>
      </c>
      <c r="BS35" s="4">
        <v>47.9</v>
      </c>
      <c r="BT35" s="6">
        <f t="shared" si="50"/>
        <v>55.4</v>
      </c>
      <c r="BU35" s="6">
        <f t="shared" si="21"/>
        <v>15.657620041753653</v>
      </c>
      <c r="BV35" s="6">
        <v>38.9</v>
      </c>
      <c r="BW35" s="6">
        <f t="shared" si="51"/>
        <v>40.21</v>
      </c>
      <c r="BX35" s="6">
        <f t="shared" si="22"/>
        <v>3.3676092544987206</v>
      </c>
      <c r="BY35" s="3">
        <v>69.98</v>
      </c>
      <c r="BZ35" s="3">
        <v>75.52000000000001</v>
      </c>
      <c r="CA35" s="3">
        <f t="shared" si="23"/>
        <v>7.9165475850243014</v>
      </c>
      <c r="CB35" s="6">
        <v>34.4</v>
      </c>
      <c r="CC35" s="6">
        <v>27.5</v>
      </c>
      <c r="CD35" s="6">
        <f t="shared" si="24"/>
        <v>20.058139534883718</v>
      </c>
      <c r="CE35" s="16">
        <v>14.659999999999995</v>
      </c>
      <c r="CF35" s="16">
        <v>20.12</v>
      </c>
      <c r="CG35" s="6">
        <f t="shared" si="25"/>
        <v>37.244201909959131</v>
      </c>
      <c r="CH35" s="5">
        <v>1.052</v>
      </c>
      <c r="CI35" s="19">
        <v>1.3169999999999999</v>
      </c>
      <c r="CJ35" s="6">
        <f t="shared" si="26"/>
        <v>25.190114068441055</v>
      </c>
      <c r="CK35" s="5">
        <v>1.712</v>
      </c>
      <c r="CL35" s="5">
        <v>2.2250000000000001</v>
      </c>
      <c r="CM35" s="6">
        <v>29.964953271028044</v>
      </c>
      <c r="CN35" s="3">
        <v>4.83</v>
      </c>
      <c r="CO35" s="3">
        <v>3.6800000000000006</v>
      </c>
      <c r="CP35" s="6">
        <f t="shared" si="27"/>
        <v>23.809523809523796</v>
      </c>
      <c r="CQ35" s="5">
        <v>0.29599999999999999</v>
      </c>
      <c r="CR35" s="5">
        <v>0.22700000000000001</v>
      </c>
      <c r="CS35" s="6">
        <f t="shared" si="28"/>
        <v>23.310810810810807</v>
      </c>
      <c r="CT35" s="5">
        <v>0.53600000000000003</v>
      </c>
      <c r="CU35" s="5">
        <v>0.38200000000000001</v>
      </c>
      <c r="CV35" s="6">
        <f t="shared" si="29"/>
        <v>28.731343283582095</v>
      </c>
      <c r="CW35" s="5">
        <v>0.71421380000000001</v>
      </c>
      <c r="CX35" s="5">
        <v>0.82299999999999995</v>
      </c>
      <c r="CY35" s="6">
        <f t="shared" si="30"/>
        <v>15.231601517640788</v>
      </c>
      <c r="CZ35" s="5">
        <v>0.5151</v>
      </c>
      <c r="DA35" s="5">
        <v>0.54100000000000004</v>
      </c>
      <c r="DB35" s="6">
        <f t="shared" si="38"/>
        <v>8.1783643271345827</v>
      </c>
      <c r="DC35" s="5">
        <v>0.51600000000000001</v>
      </c>
      <c r="DD35" s="5">
        <v>0.53100000000000003</v>
      </c>
      <c r="DE35" s="6">
        <f t="shared" si="39"/>
        <v>4.3222003929273125</v>
      </c>
      <c r="DF35" s="5"/>
      <c r="DG35" s="6">
        <v>9.26</v>
      </c>
    </row>
    <row r="36" spans="1:111" x14ac:dyDescent="0.45">
      <c r="A36">
        <v>35</v>
      </c>
      <c r="B36" s="7">
        <v>9.32</v>
      </c>
      <c r="C36" s="7">
        <v>6.4</v>
      </c>
      <c r="D36" s="4">
        <v>35.6</v>
      </c>
      <c r="E36" s="4">
        <v>0.34</v>
      </c>
      <c r="F36" s="6">
        <v>13.8</v>
      </c>
      <c r="G36" s="4">
        <v>17.399999999999999</v>
      </c>
      <c r="H36" s="6">
        <f t="shared" si="3"/>
        <v>26.086956521739111</v>
      </c>
      <c r="I36" s="18">
        <v>12.8</v>
      </c>
      <c r="J36" s="6">
        <v>9.4499999999999993</v>
      </c>
      <c r="K36" s="6">
        <f t="shared" si="4"/>
        <v>26.171875000000011</v>
      </c>
      <c r="L36" s="4">
        <v>45.9</v>
      </c>
      <c r="M36" s="4">
        <v>58.4</v>
      </c>
      <c r="N36" s="6">
        <f t="shared" si="5"/>
        <v>27.233115468409586</v>
      </c>
      <c r="O36" s="6">
        <v>12.8</v>
      </c>
      <c r="P36" s="6">
        <v>9.85</v>
      </c>
      <c r="Q36" s="6">
        <f t="shared" si="6"/>
        <v>23.046875000000007</v>
      </c>
      <c r="R36" s="3">
        <v>0.56000000000000005</v>
      </c>
      <c r="S36" s="3">
        <f t="shared" si="48"/>
        <v>0.64600000000000002</v>
      </c>
      <c r="T36" s="6">
        <f t="shared" si="7"/>
        <v>15.357142857142851</v>
      </c>
      <c r="U36" s="4">
        <v>25.6</v>
      </c>
      <c r="V36" s="6">
        <f>U36+1.8</f>
        <v>27.400000000000002</v>
      </c>
      <c r="W36" s="6">
        <f t="shared" si="8"/>
        <v>7.0312500000000027</v>
      </c>
      <c r="X36" s="3">
        <v>81.23</v>
      </c>
      <c r="Y36" s="3">
        <v>84.56</v>
      </c>
      <c r="Z36" s="3">
        <f t="shared" si="9"/>
        <v>4.099470638926503</v>
      </c>
      <c r="AA36" s="6">
        <v>41.6</v>
      </c>
      <c r="AB36" s="6">
        <v>33.4</v>
      </c>
      <c r="AC36" s="6">
        <f t="shared" si="10"/>
        <v>19.711538461538467</v>
      </c>
      <c r="AD36" s="3">
        <v>16.589999999999996</v>
      </c>
      <c r="AE36" s="3">
        <v>21.08</v>
      </c>
      <c r="AF36" s="6">
        <f t="shared" si="11"/>
        <v>27.064496684749866</v>
      </c>
      <c r="AG36" s="5">
        <v>1.5029999999999999</v>
      </c>
      <c r="AH36" s="5">
        <v>1.8959999999999999</v>
      </c>
      <c r="AI36" s="6">
        <f t="shared" si="12"/>
        <v>26.147704590818364</v>
      </c>
      <c r="AJ36" s="5">
        <v>5.4459999999999997</v>
      </c>
      <c r="AK36" s="5">
        <v>7.9690000000000003</v>
      </c>
      <c r="AL36" s="6">
        <f t="shared" si="13"/>
        <v>46.327579875137729</v>
      </c>
      <c r="AM36" s="3">
        <v>5.28</v>
      </c>
      <c r="AN36" s="3">
        <v>4.28</v>
      </c>
      <c r="AO36" s="6">
        <f t="shared" si="14"/>
        <v>18.939393939393938</v>
      </c>
      <c r="AP36" s="5">
        <v>1.1100000000000001</v>
      </c>
      <c r="AQ36" s="5">
        <v>0.83899999999999997</v>
      </c>
      <c r="AR36" s="6">
        <f t="shared" si="15"/>
        <v>24.414414414414424</v>
      </c>
      <c r="AS36" s="5">
        <v>2.254</v>
      </c>
      <c r="AT36" s="5">
        <v>1.696</v>
      </c>
      <c r="AU36" s="6">
        <f t="shared" si="16"/>
        <v>24.755989352262649</v>
      </c>
      <c r="AV36" s="5">
        <v>0.622</v>
      </c>
      <c r="AW36" s="5">
        <v>0.78600000000000003</v>
      </c>
      <c r="AX36" s="6">
        <f t="shared" si="17"/>
        <v>26.366559485530551</v>
      </c>
      <c r="AY36" s="5">
        <v>0.52300000000000002</v>
      </c>
      <c r="AZ36" s="5">
        <v>0.53800000000000003</v>
      </c>
      <c r="BA36" s="6">
        <f t="shared" si="36"/>
        <v>1.3182674199623363</v>
      </c>
      <c r="BB36" s="5">
        <v>0.51600000000000001</v>
      </c>
      <c r="BC36" s="5">
        <v>0.53100000000000003</v>
      </c>
      <c r="BD36" s="6">
        <f t="shared" si="18"/>
        <v>2.906976744186049</v>
      </c>
      <c r="BE36" s="5"/>
      <c r="BF36" s="6">
        <v>9.32</v>
      </c>
      <c r="BG36" s="7"/>
      <c r="BH36" s="7"/>
      <c r="BI36" s="12"/>
      <c r="BJ36" s="12"/>
      <c r="BK36" s="6"/>
      <c r="BM36" s="4">
        <v>53.8</v>
      </c>
      <c r="BN36" s="4">
        <f>BM36+12.1</f>
        <v>65.899999999999991</v>
      </c>
      <c r="BO36" s="6">
        <f t="shared" si="19"/>
        <v>22.490706319702593</v>
      </c>
      <c r="BP36" s="4">
        <v>15.8</v>
      </c>
      <c r="BQ36" s="4">
        <v>17.600000000000001</v>
      </c>
      <c r="BR36" s="6">
        <f t="shared" si="20"/>
        <v>11.392405063291143</v>
      </c>
      <c r="BS36" s="4">
        <v>48.4</v>
      </c>
      <c r="BT36" s="6">
        <f t="shared" si="50"/>
        <v>55.9</v>
      </c>
      <c r="BU36" s="6">
        <f t="shared" si="21"/>
        <v>15.495867768595042</v>
      </c>
      <c r="BV36" s="6">
        <v>39.6</v>
      </c>
      <c r="BW36" s="6">
        <f t="shared" si="51"/>
        <v>40.910000000000004</v>
      </c>
      <c r="BX36" s="6">
        <f t="shared" si="22"/>
        <v>3.3080808080808133</v>
      </c>
      <c r="BY36" s="3">
        <v>69.8</v>
      </c>
      <c r="BZ36" s="3">
        <v>75.34</v>
      </c>
      <c r="CA36" s="3">
        <f t="shared" si="23"/>
        <v>7.9369627507163418</v>
      </c>
      <c r="CB36" s="6">
        <v>35.4</v>
      </c>
      <c r="CC36" s="6">
        <v>28</v>
      </c>
      <c r="CD36" s="6">
        <f t="shared" si="24"/>
        <v>20.903954802259882</v>
      </c>
      <c r="CE36" s="16">
        <v>13.969999999999997</v>
      </c>
      <c r="CF36" s="16">
        <v>19.52</v>
      </c>
      <c r="CG36" s="6">
        <f t="shared" si="25"/>
        <v>39.727988546886209</v>
      </c>
      <c r="CH36" s="5">
        <v>0.85299999999999987</v>
      </c>
      <c r="CI36" s="19">
        <v>1.036</v>
      </c>
      <c r="CJ36" s="6">
        <f t="shared" si="26"/>
        <v>21.453692848769073</v>
      </c>
      <c r="CK36" s="5">
        <v>1.6840000000000002</v>
      </c>
      <c r="CL36" s="5">
        <v>2.1459999999999999</v>
      </c>
      <c r="CM36" s="6">
        <v>27.434679334916844</v>
      </c>
      <c r="CN36" s="3">
        <v>4.6400000000000006</v>
      </c>
      <c r="CO36" s="3">
        <v>3.7300000000000004</v>
      </c>
      <c r="CP36" s="6">
        <f t="shared" si="27"/>
        <v>19.612068965517242</v>
      </c>
      <c r="CQ36" s="5">
        <v>0.27600000000000002</v>
      </c>
      <c r="CR36" s="5">
        <v>0.221</v>
      </c>
      <c r="CS36" s="6">
        <f t="shared" si="28"/>
        <v>19.927536231884062</v>
      </c>
      <c r="CT36" s="5">
        <v>0.51200000000000001</v>
      </c>
      <c r="CU36" s="5">
        <v>0.39199999999999996</v>
      </c>
      <c r="CV36" s="6">
        <f t="shared" si="29"/>
        <v>23.437500000000007</v>
      </c>
      <c r="CW36" s="5">
        <v>0.7052138</v>
      </c>
      <c r="CX36" s="5">
        <v>0.84599999999999997</v>
      </c>
      <c r="CY36" s="6">
        <f t="shared" si="30"/>
        <v>19.963619543463267</v>
      </c>
      <c r="CZ36" s="5">
        <v>0.50009999999999999</v>
      </c>
      <c r="DA36" s="5">
        <v>0.52600000000000002</v>
      </c>
      <c r="DB36" s="6">
        <f t="shared" si="38"/>
        <v>3.522928557370602</v>
      </c>
      <c r="DC36" s="5">
        <v>0.50900000000000001</v>
      </c>
      <c r="DD36" s="5">
        <v>0.54100000000000004</v>
      </c>
      <c r="DE36" s="6">
        <f t="shared" si="39"/>
        <v>4.2389210019267862</v>
      </c>
      <c r="DF36" s="5"/>
      <c r="DG36" s="6">
        <v>9.32</v>
      </c>
    </row>
    <row r="37" spans="1:111" x14ac:dyDescent="0.45">
      <c r="A37">
        <v>36</v>
      </c>
      <c r="B37" s="3">
        <v>9.3699999999999992</v>
      </c>
      <c r="C37" s="3">
        <v>7.3</v>
      </c>
      <c r="D37" s="4">
        <v>30.9</v>
      </c>
      <c r="E37" s="3">
        <v>0.34</v>
      </c>
      <c r="F37" s="6">
        <v>12.8</v>
      </c>
      <c r="G37" s="4">
        <v>16.2</v>
      </c>
      <c r="H37" s="6">
        <f t="shared" si="3"/>
        <v>26.562499999999989</v>
      </c>
      <c r="I37" s="6">
        <v>8.4499999999999993</v>
      </c>
      <c r="J37" s="6">
        <v>6.45</v>
      </c>
      <c r="K37" s="6">
        <f t="shared" si="4"/>
        <v>23.668639053254427</v>
      </c>
      <c r="L37" s="4">
        <v>62.1</v>
      </c>
      <c r="M37" s="4">
        <v>72.400000000000006</v>
      </c>
      <c r="N37" s="6">
        <f t="shared" si="5"/>
        <v>16.586151368760071</v>
      </c>
      <c r="O37" s="6">
        <v>14.4</v>
      </c>
      <c r="P37" s="6">
        <v>11.25</v>
      </c>
      <c r="Q37" s="6">
        <f t="shared" si="6"/>
        <v>21.875000000000004</v>
      </c>
      <c r="R37" s="3">
        <v>0.61</v>
      </c>
      <c r="S37" s="3">
        <f t="shared" si="48"/>
        <v>0.69599999999999995</v>
      </c>
      <c r="T37" s="6">
        <f t="shared" si="7"/>
        <v>14.098360655737698</v>
      </c>
      <c r="U37" s="4">
        <v>24.3</v>
      </c>
      <c r="V37" s="6">
        <f>U37+1.8</f>
        <v>26.1</v>
      </c>
      <c r="W37" s="6">
        <f t="shared" si="8"/>
        <v>7.4074074074074101</v>
      </c>
      <c r="X37" s="3">
        <v>78.56</v>
      </c>
      <c r="Y37" s="3">
        <v>82.1</v>
      </c>
      <c r="Z37" s="3">
        <f t="shared" si="9"/>
        <v>4.5061099796333908</v>
      </c>
      <c r="AA37" s="6">
        <v>39.4</v>
      </c>
      <c r="AB37" s="6">
        <v>33.6</v>
      </c>
      <c r="AC37" s="6">
        <f t="shared" si="10"/>
        <v>14.720812182741112</v>
      </c>
      <c r="AD37" s="3">
        <v>16.819999999999997</v>
      </c>
      <c r="AE37" s="3">
        <v>22.13</v>
      </c>
      <c r="AF37" s="6">
        <f t="shared" si="11"/>
        <v>31.569560047562444</v>
      </c>
      <c r="AG37" s="5">
        <v>1.456</v>
      </c>
      <c r="AH37" s="5">
        <v>1.996</v>
      </c>
      <c r="AI37" s="6">
        <f t="shared" si="12"/>
        <v>37.087912087912088</v>
      </c>
      <c r="AJ37" s="5">
        <v>5.6890000000000001</v>
      </c>
      <c r="AK37" s="5">
        <v>7.8949999999999996</v>
      </c>
      <c r="AL37" s="6">
        <f t="shared" si="13"/>
        <v>38.776586394796972</v>
      </c>
      <c r="AM37" s="3">
        <v>5.39</v>
      </c>
      <c r="AN37" s="3">
        <v>4.13</v>
      </c>
      <c r="AO37" s="6">
        <f t="shared" si="14"/>
        <v>23.376623376623375</v>
      </c>
      <c r="AP37" s="5">
        <v>1.151</v>
      </c>
      <c r="AQ37" s="5">
        <v>0.84899999999999998</v>
      </c>
      <c r="AR37" s="6">
        <f t="shared" si="15"/>
        <v>26.238053866203302</v>
      </c>
      <c r="AS37" s="5">
        <v>2.0110000000000001</v>
      </c>
      <c r="AT37" s="5">
        <v>1.569</v>
      </c>
      <c r="AU37" s="6">
        <f t="shared" si="16"/>
        <v>21.979114868224773</v>
      </c>
      <c r="AV37" s="5">
        <v>0.63100000000000001</v>
      </c>
      <c r="AW37" s="5">
        <v>0.82599999999999996</v>
      </c>
      <c r="AX37" s="6">
        <f t="shared" si="17"/>
        <v>30.903328050713146</v>
      </c>
      <c r="AY37" s="5">
        <v>0.53100000000000003</v>
      </c>
      <c r="AZ37" s="5">
        <v>0.54900000000000004</v>
      </c>
      <c r="BA37" s="6">
        <f t="shared" si="36"/>
        <v>3.9772727272727306</v>
      </c>
      <c r="BB37" s="5">
        <v>0.51300000000000001</v>
      </c>
      <c r="BC37" s="5">
        <v>0.55100000000000005</v>
      </c>
      <c r="BD37" s="6">
        <f t="shared" si="18"/>
        <v>7.4074074074074137</v>
      </c>
      <c r="BE37" s="5"/>
      <c r="BF37" s="6">
        <v>9.3699999999999992</v>
      </c>
      <c r="BG37" s="3"/>
      <c r="BH37" s="3"/>
      <c r="BI37" s="12"/>
      <c r="BJ37" s="12"/>
      <c r="BK37" s="6"/>
      <c r="BM37" s="4">
        <v>48.9</v>
      </c>
      <c r="BN37" s="4">
        <v>59.8</v>
      </c>
      <c r="BO37" s="6">
        <f t="shared" si="19"/>
        <v>22.290388548057258</v>
      </c>
      <c r="BP37" s="4">
        <v>15.4</v>
      </c>
      <c r="BQ37" s="4">
        <v>17.200000000000003</v>
      </c>
      <c r="BR37" s="6">
        <f t="shared" si="20"/>
        <v>11.688311688311705</v>
      </c>
      <c r="BS37" s="4">
        <v>45.9</v>
      </c>
      <c r="BT37" s="6">
        <f t="shared" si="50"/>
        <v>53.4</v>
      </c>
      <c r="BU37" s="6">
        <f t="shared" si="21"/>
        <v>16.33986928104575</v>
      </c>
      <c r="BV37" s="6">
        <v>38.299999999999997</v>
      </c>
      <c r="BW37" s="6">
        <f t="shared" si="51"/>
        <v>39.61</v>
      </c>
      <c r="BX37" s="6">
        <f t="shared" si="22"/>
        <v>3.420365535248048</v>
      </c>
      <c r="BY37" s="3">
        <v>69.7</v>
      </c>
      <c r="BZ37" s="3">
        <v>74.760000000000005</v>
      </c>
      <c r="CA37" s="3">
        <f t="shared" si="23"/>
        <v>7.2596843615495015</v>
      </c>
      <c r="CB37" s="6">
        <v>33.199999999999996</v>
      </c>
      <c r="CC37" s="6">
        <v>28.200000000000003</v>
      </c>
      <c r="CD37" s="6">
        <f t="shared" si="24"/>
        <v>15.060240963855403</v>
      </c>
      <c r="CE37" s="16">
        <v>14.199999999999998</v>
      </c>
      <c r="CF37" s="16">
        <v>20.12</v>
      </c>
      <c r="CG37" s="6">
        <f t="shared" si="25"/>
        <v>41.690140845070459</v>
      </c>
      <c r="CH37" s="5">
        <v>0.80599999999999994</v>
      </c>
      <c r="CI37" s="19">
        <v>1.036</v>
      </c>
      <c r="CJ37" s="6">
        <f t="shared" si="26"/>
        <v>28.53598014888339</v>
      </c>
      <c r="CK37" s="5">
        <v>1.5720000000000001</v>
      </c>
      <c r="CL37" s="5">
        <v>2.1680000000000001</v>
      </c>
      <c r="CM37" s="6">
        <v>37.913486005089062</v>
      </c>
      <c r="CN37" s="3">
        <v>4.76</v>
      </c>
      <c r="CO37" s="3">
        <v>3.58</v>
      </c>
      <c r="CP37" s="6">
        <f t="shared" si="27"/>
        <v>24.789915966386548</v>
      </c>
      <c r="CQ37" s="5">
        <v>0.28100000000000003</v>
      </c>
      <c r="CR37" s="5">
        <v>0.21099999999999999</v>
      </c>
      <c r="CS37" s="6">
        <f t="shared" si="28"/>
        <v>24.911032028469759</v>
      </c>
      <c r="CT37" s="5">
        <v>0.49199999999999999</v>
      </c>
      <c r="CU37" s="5">
        <v>0.36899999999999999</v>
      </c>
      <c r="CV37" s="6">
        <f t="shared" si="29"/>
        <v>25</v>
      </c>
      <c r="CW37" s="5">
        <v>0.71421380000000001</v>
      </c>
      <c r="CX37" s="5">
        <v>0.91200000000000003</v>
      </c>
      <c r="CY37" s="6">
        <f t="shared" si="30"/>
        <v>27.692856116753838</v>
      </c>
      <c r="CZ37" s="5">
        <v>0.5081</v>
      </c>
      <c r="DA37" s="5">
        <v>0.53100000000000003</v>
      </c>
      <c r="DB37" s="6">
        <f t="shared" si="38"/>
        <v>5.1276974856464133</v>
      </c>
      <c r="DC37" s="5">
        <v>0.51900000000000002</v>
      </c>
      <c r="DD37" s="5">
        <v>0.54600000000000004</v>
      </c>
      <c r="DE37" s="6">
        <f t="shared" si="39"/>
        <v>7.6923076923076996</v>
      </c>
      <c r="DF37" s="5"/>
      <c r="DG37" s="6">
        <v>9.3699999999999992</v>
      </c>
    </row>
    <row r="38" spans="1:111" x14ac:dyDescent="0.45">
      <c r="A38">
        <v>37</v>
      </c>
      <c r="B38" s="3">
        <v>9.65</v>
      </c>
      <c r="C38" s="3">
        <v>6.8999999999999995</v>
      </c>
      <c r="D38" s="4">
        <v>33.4</v>
      </c>
      <c r="E38" s="4">
        <v>0.36</v>
      </c>
      <c r="F38" s="6">
        <v>13.1</v>
      </c>
      <c r="G38" s="4">
        <v>15.4</v>
      </c>
      <c r="H38" s="6">
        <f t="shared" si="3"/>
        <v>17.557251908396953</v>
      </c>
      <c r="I38" s="6">
        <v>11.2</v>
      </c>
      <c r="J38" s="6">
        <v>8.4499999999999993</v>
      </c>
      <c r="K38" s="6">
        <f t="shared" si="4"/>
        <v>24.553571428571431</v>
      </c>
      <c r="L38" s="4">
        <v>49.8</v>
      </c>
      <c r="M38" s="4">
        <v>58.9</v>
      </c>
      <c r="N38" s="6">
        <f t="shared" si="5"/>
        <v>18.273092369477915</v>
      </c>
      <c r="O38" s="6">
        <v>12.8</v>
      </c>
      <c r="P38" s="6">
        <v>9.4499999999999993</v>
      </c>
      <c r="Q38" s="6">
        <f t="shared" si="6"/>
        <v>26.171875000000011</v>
      </c>
      <c r="R38" s="3">
        <v>0.57999999999999996</v>
      </c>
      <c r="S38" s="3">
        <f t="shared" si="48"/>
        <v>0.66599999999999993</v>
      </c>
      <c r="T38" s="6">
        <f t="shared" si="7"/>
        <v>14.827586206896548</v>
      </c>
      <c r="U38" s="4">
        <v>24.4</v>
      </c>
      <c r="V38" s="6">
        <f>U38+1.8</f>
        <v>26.2</v>
      </c>
      <c r="W38" s="6">
        <f t="shared" si="8"/>
        <v>7.377049180327873</v>
      </c>
      <c r="X38" s="3">
        <v>79.14</v>
      </c>
      <c r="Y38" s="3">
        <v>82.23</v>
      </c>
      <c r="Z38" s="3">
        <f t="shared" si="9"/>
        <v>3.9044730856709666</v>
      </c>
      <c r="AA38" s="6">
        <v>43.8</v>
      </c>
      <c r="AB38" s="6">
        <v>36.700000000000003</v>
      </c>
      <c r="AC38" s="6">
        <f t="shared" si="10"/>
        <v>16.210045662100445</v>
      </c>
      <c r="AD38" s="3">
        <v>15.979999999999999</v>
      </c>
      <c r="AE38" s="3">
        <v>21.12</v>
      </c>
      <c r="AF38" s="6">
        <f t="shared" si="11"/>
        <v>32.165206508135185</v>
      </c>
      <c r="AG38" s="5">
        <v>1.335</v>
      </c>
      <c r="AH38" s="5">
        <v>1.847</v>
      </c>
      <c r="AI38" s="6">
        <f t="shared" si="12"/>
        <v>38.352059925093634</v>
      </c>
      <c r="AJ38" s="5">
        <v>5.7519999999999998</v>
      </c>
      <c r="AK38" s="5">
        <v>7.8959999999999999</v>
      </c>
      <c r="AL38" s="6">
        <f t="shared" si="13"/>
        <v>37.2739916550765</v>
      </c>
      <c r="AM38" s="3">
        <v>5.46</v>
      </c>
      <c r="AN38" s="3">
        <v>4.330000000000001</v>
      </c>
      <c r="AO38" s="6">
        <f t="shared" si="14"/>
        <v>20.695970695970679</v>
      </c>
      <c r="AP38" s="5">
        <v>1.0760000000000001</v>
      </c>
      <c r="AQ38" s="5">
        <v>0.80600000000000005</v>
      </c>
      <c r="AR38" s="6">
        <f t="shared" si="15"/>
        <v>25.092936802973973</v>
      </c>
      <c r="AS38" s="5">
        <v>2.2269999999999999</v>
      </c>
      <c r="AT38" s="5">
        <v>1.6579999999999999</v>
      </c>
      <c r="AU38" s="6">
        <f t="shared" si="16"/>
        <v>25.55006735518635</v>
      </c>
      <c r="AV38" s="5">
        <v>0.623</v>
      </c>
      <c r="AW38" s="5">
        <v>0.78900000000000003</v>
      </c>
      <c r="AX38" s="6">
        <f t="shared" si="17"/>
        <v>26.645264847512045</v>
      </c>
      <c r="AY38" s="5">
        <v>0.52800000000000002</v>
      </c>
      <c r="AZ38" s="5">
        <v>0.54100000000000004</v>
      </c>
      <c r="BA38" s="6">
        <f>((AZ38-AY38)/AY38)*100</f>
        <v>2.4621212121212142</v>
      </c>
      <c r="BB38" s="5">
        <v>0.50900000000000001</v>
      </c>
      <c r="BC38" s="5">
        <v>0.54900000000000004</v>
      </c>
      <c r="BD38" s="6">
        <f t="shared" si="18"/>
        <v>7.8585461689587497</v>
      </c>
      <c r="BE38" s="5"/>
      <c r="BF38" s="6">
        <v>9.65</v>
      </c>
      <c r="BG38" s="3"/>
      <c r="BH38" s="3"/>
      <c r="BI38" s="12"/>
      <c r="BJ38" s="12"/>
      <c r="BK38" s="6"/>
      <c r="BM38" s="4">
        <v>50.1</v>
      </c>
      <c r="BN38" s="4">
        <f>BM38+12.1</f>
        <v>62.2</v>
      </c>
      <c r="BO38" s="6">
        <f t="shared" si="19"/>
        <v>24.15169660678643</v>
      </c>
      <c r="BP38" s="4">
        <v>14.9</v>
      </c>
      <c r="BQ38" s="4">
        <v>16.700000000000003</v>
      </c>
      <c r="BR38" s="6">
        <f t="shared" si="20"/>
        <v>12.080536912751693</v>
      </c>
      <c r="BS38" s="4">
        <v>46.1</v>
      </c>
      <c r="BT38" s="6">
        <f t="shared" si="50"/>
        <v>53.6</v>
      </c>
      <c r="BU38" s="6">
        <f t="shared" si="21"/>
        <v>16.268980477223426</v>
      </c>
      <c r="BV38" s="6">
        <v>38.4</v>
      </c>
      <c r="BW38" s="6">
        <f t="shared" si="51"/>
        <v>39.71</v>
      </c>
      <c r="BX38" s="6">
        <f t="shared" si="22"/>
        <v>3.4114583333333393</v>
      </c>
      <c r="BY38" s="3">
        <v>69.56</v>
      </c>
      <c r="BZ38" s="3">
        <v>75.09</v>
      </c>
      <c r="CA38" s="3">
        <f t="shared" si="23"/>
        <v>7.9499712478435907</v>
      </c>
      <c r="CB38" s="6">
        <v>36.199999999999996</v>
      </c>
      <c r="CC38" s="6">
        <v>31.300000000000004</v>
      </c>
      <c r="CD38" s="6">
        <f t="shared" si="24"/>
        <v>13.535911602209923</v>
      </c>
      <c r="CE38" s="16">
        <v>13.36</v>
      </c>
      <c r="CF38" s="16">
        <v>19.559999999999999</v>
      </c>
      <c r="CG38" s="6">
        <f t="shared" si="25"/>
        <v>46.407185628742511</v>
      </c>
      <c r="CH38" s="5">
        <v>0.78500000000000003</v>
      </c>
      <c r="CI38" s="19">
        <v>0.98699999999999999</v>
      </c>
      <c r="CJ38" s="6">
        <f t="shared" si="26"/>
        <v>25.732484076433117</v>
      </c>
      <c r="CK38" s="5">
        <v>1.6240000000000001</v>
      </c>
      <c r="CL38" s="5">
        <v>2.012</v>
      </c>
      <c r="CM38" s="6">
        <v>23.891625615763541</v>
      </c>
      <c r="CN38" s="3">
        <v>4.82</v>
      </c>
      <c r="CO38" s="3">
        <v>3.7800000000000011</v>
      </c>
      <c r="CP38" s="6">
        <f t="shared" si="27"/>
        <v>21.576763485477159</v>
      </c>
      <c r="CQ38" s="5">
        <v>0.28899999999999998</v>
      </c>
      <c r="CR38" s="5">
        <v>0.22600000000000001</v>
      </c>
      <c r="CS38" s="6">
        <f t="shared" si="28"/>
        <v>21.799307958477502</v>
      </c>
      <c r="CT38" s="5">
        <v>0.52900000000000003</v>
      </c>
      <c r="CU38" s="5">
        <v>0.36599999999999999</v>
      </c>
      <c r="CV38" s="6">
        <f t="shared" si="29"/>
        <v>30.812854442344051</v>
      </c>
      <c r="CW38" s="5">
        <v>0.7062138</v>
      </c>
      <c r="CX38" s="5">
        <v>0.879</v>
      </c>
      <c r="CY38" s="6">
        <f t="shared" si="30"/>
        <v>24.466556728288232</v>
      </c>
      <c r="CZ38" s="5">
        <v>0.50509999999999999</v>
      </c>
      <c r="DA38" s="5">
        <v>0.52900000000000003</v>
      </c>
      <c r="DB38" s="6">
        <f>((DA38-CZ38)/CZ38)*100</f>
        <v>4.7317362898436013</v>
      </c>
      <c r="DC38" s="5">
        <v>0.50700000000000001</v>
      </c>
      <c r="DD38" s="5">
        <v>0.53400000000000003</v>
      </c>
      <c r="DE38" s="6">
        <f>((DD38-DC38)/DC38)*100</f>
        <v>5.3254437869822535</v>
      </c>
      <c r="DF38" s="5"/>
      <c r="DG38" s="6">
        <v>9.65</v>
      </c>
    </row>
    <row r="39" spans="1:111" x14ac:dyDescent="0.45">
      <c r="C39" s="9"/>
      <c r="BG39" s="10"/>
      <c r="BH39" s="10"/>
      <c r="BI39" s="14"/>
      <c r="BJ39" s="14"/>
    </row>
    <row r="40" spans="1:111" x14ac:dyDescent="0.45">
      <c r="BG40" s="11"/>
      <c r="BH40" s="11"/>
      <c r="BI40" s="11"/>
      <c r="BJ40" s="11"/>
    </row>
    <row r="41" spans="1:111" x14ac:dyDescent="0.45">
      <c r="C41" s="1"/>
    </row>
    <row r="42" spans="1:111" x14ac:dyDescent="0.45">
      <c r="C42"/>
    </row>
    <row r="43" spans="1:111" x14ac:dyDescent="0.45">
      <c r="C43"/>
    </row>
    <row r="44" spans="1:111" x14ac:dyDescent="0.45">
      <c r="C44"/>
    </row>
    <row r="45" spans="1:111" x14ac:dyDescent="0.45">
      <c r="C45"/>
    </row>
    <row r="46" spans="1:111" x14ac:dyDescent="0.45">
      <c r="C46"/>
    </row>
    <row r="48" spans="1:111" x14ac:dyDescent="0.45">
      <c r="BK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G48"/>
      <c r="CH48"/>
      <c r="CN48"/>
      <c r="CO48"/>
      <c r="CP48"/>
      <c r="CQ48"/>
      <c r="CR48"/>
      <c r="CS48"/>
      <c r="CT48"/>
      <c r="CU48"/>
      <c r="CV48"/>
      <c r="CX48"/>
      <c r="CY48"/>
      <c r="CZ48"/>
      <c r="DA48"/>
      <c r="DB48"/>
      <c r="DC48"/>
      <c r="DD48"/>
      <c r="DE48"/>
      <c r="DG48"/>
    </row>
    <row r="49" spans="3:111" x14ac:dyDescent="0.45">
      <c r="C49"/>
      <c r="BK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G49"/>
      <c r="CH49"/>
      <c r="CN49"/>
      <c r="CO49"/>
      <c r="CP49"/>
      <c r="CQ49"/>
      <c r="CR49"/>
      <c r="CS49"/>
      <c r="CT49"/>
      <c r="CU49"/>
      <c r="CV49"/>
      <c r="CX49"/>
      <c r="CY49"/>
      <c r="CZ49"/>
      <c r="DA49"/>
      <c r="DB49"/>
      <c r="DC49"/>
      <c r="DD49"/>
      <c r="DE49"/>
      <c r="DG49"/>
    </row>
    <row r="50" spans="3:111" x14ac:dyDescent="0.45">
      <c r="BK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G50"/>
      <c r="CH50"/>
      <c r="CN50"/>
      <c r="CO50"/>
      <c r="CP50"/>
      <c r="CQ50"/>
      <c r="CR50"/>
      <c r="CS50"/>
      <c r="CT50"/>
      <c r="CU50"/>
      <c r="CV50"/>
      <c r="CX50"/>
      <c r="CY50"/>
      <c r="CZ50"/>
      <c r="DA50"/>
      <c r="DB50"/>
      <c r="DC50"/>
      <c r="DD50"/>
      <c r="DE50"/>
      <c r="DG50"/>
    </row>
    <row r="51" spans="3:111" x14ac:dyDescent="0.45">
      <c r="C51"/>
      <c r="BK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G51"/>
      <c r="CH51"/>
      <c r="CN51"/>
      <c r="CO51"/>
      <c r="CP51"/>
      <c r="CQ51"/>
      <c r="CR51"/>
      <c r="CS51"/>
      <c r="CT51"/>
      <c r="CU51"/>
      <c r="CV51"/>
      <c r="CX51"/>
      <c r="CY51"/>
      <c r="CZ51"/>
      <c r="DA51"/>
      <c r="DB51"/>
      <c r="DC51"/>
      <c r="DD51"/>
      <c r="DE51"/>
      <c r="DG51"/>
    </row>
    <row r="52" spans="3:111" x14ac:dyDescent="0.45">
      <c r="BK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G52"/>
      <c r="CH52"/>
      <c r="CN52"/>
      <c r="CO52"/>
      <c r="CP52"/>
      <c r="CQ52"/>
      <c r="CR52"/>
      <c r="CS52"/>
      <c r="CT52"/>
      <c r="CU52"/>
      <c r="CV52"/>
      <c r="CX52"/>
      <c r="CY52"/>
      <c r="CZ52"/>
      <c r="DA52"/>
      <c r="DB52"/>
      <c r="DC52"/>
      <c r="DD52"/>
      <c r="DE52"/>
      <c r="DG52"/>
    </row>
    <row r="53" spans="3:111" x14ac:dyDescent="0.45">
      <c r="BK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G53"/>
      <c r="CH53"/>
      <c r="CN53"/>
      <c r="CO53"/>
      <c r="CP53"/>
      <c r="CQ53"/>
      <c r="CR53"/>
      <c r="CS53"/>
      <c r="CT53"/>
      <c r="CU53"/>
      <c r="CV53"/>
      <c r="CX53"/>
      <c r="CY53"/>
      <c r="CZ53"/>
      <c r="DA53"/>
      <c r="DB53"/>
      <c r="DC53"/>
      <c r="DD53"/>
      <c r="DE53"/>
      <c r="DG53"/>
    </row>
    <row r="54" spans="3:111" x14ac:dyDescent="0.45">
      <c r="C54"/>
      <c r="BK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G54"/>
      <c r="CH54"/>
      <c r="CN54"/>
      <c r="CO54"/>
      <c r="CP54"/>
      <c r="CQ54"/>
      <c r="CR54"/>
      <c r="CS54"/>
      <c r="CT54"/>
      <c r="CU54"/>
      <c r="CV54"/>
      <c r="CX54"/>
      <c r="CY54"/>
      <c r="CZ54"/>
      <c r="DA54"/>
      <c r="DB54"/>
      <c r="DC54"/>
      <c r="DD54"/>
      <c r="DE54"/>
      <c r="DG54"/>
    </row>
    <row r="55" spans="3:111" x14ac:dyDescent="0.45">
      <c r="C55"/>
      <c r="BK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G55"/>
      <c r="CH55"/>
      <c r="CN55"/>
      <c r="CO55"/>
      <c r="CP55"/>
      <c r="CQ55"/>
      <c r="CR55"/>
      <c r="CS55"/>
      <c r="CT55"/>
      <c r="CU55"/>
      <c r="CV55"/>
      <c r="CX55"/>
      <c r="CY55"/>
      <c r="CZ55"/>
      <c r="DA55"/>
      <c r="DB55"/>
      <c r="DC55"/>
      <c r="DD55"/>
      <c r="DE55"/>
      <c r="DG55"/>
    </row>
    <row r="56" spans="3:111" x14ac:dyDescent="0.45">
      <c r="C56"/>
      <c r="BK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G56"/>
      <c r="CH56"/>
      <c r="CN56"/>
      <c r="CO56"/>
      <c r="CP56"/>
      <c r="CQ56"/>
      <c r="CR56"/>
      <c r="CS56"/>
      <c r="CT56"/>
      <c r="CU56"/>
      <c r="CV56"/>
      <c r="CX56"/>
      <c r="CY56"/>
      <c r="CZ56"/>
      <c r="DA56"/>
      <c r="DB56"/>
      <c r="DC56"/>
      <c r="DD56"/>
      <c r="DE56"/>
      <c r="DG56"/>
    </row>
    <row r="57" spans="3:111" x14ac:dyDescent="0.45">
      <c r="C57"/>
      <c r="BK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G57"/>
      <c r="CH57"/>
      <c r="CN57"/>
      <c r="CO57"/>
      <c r="CP57"/>
      <c r="CQ57"/>
      <c r="CR57"/>
      <c r="CS57"/>
      <c r="CT57"/>
      <c r="CU57"/>
      <c r="CV57"/>
      <c r="CX57"/>
      <c r="CY57"/>
      <c r="CZ57"/>
      <c r="DA57"/>
      <c r="DB57"/>
      <c r="DC57"/>
      <c r="DD57"/>
      <c r="DE57"/>
      <c r="DG57"/>
    </row>
    <row r="58" spans="3:111" x14ac:dyDescent="0.45">
      <c r="BK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G58"/>
      <c r="CH58"/>
      <c r="CN58"/>
      <c r="CO58"/>
      <c r="CP58"/>
      <c r="CQ58"/>
      <c r="CR58"/>
      <c r="CS58"/>
      <c r="CT58"/>
      <c r="CU58"/>
      <c r="CV58"/>
      <c r="CX58"/>
      <c r="CY58"/>
      <c r="CZ58"/>
      <c r="DA58"/>
      <c r="DB58"/>
      <c r="DC58"/>
      <c r="DD58"/>
      <c r="DE58"/>
      <c r="DG58"/>
    </row>
    <row r="59" spans="3:111" x14ac:dyDescent="0.45">
      <c r="BK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G59"/>
      <c r="CH59"/>
      <c r="CN59"/>
      <c r="CO59"/>
      <c r="CP59"/>
      <c r="CQ59"/>
      <c r="CR59"/>
      <c r="CS59"/>
      <c r="CT59"/>
      <c r="CU59"/>
      <c r="CV59"/>
      <c r="CX59"/>
      <c r="CY59"/>
      <c r="CZ59"/>
      <c r="DA59"/>
      <c r="DB59"/>
      <c r="DC59"/>
      <c r="DD59"/>
      <c r="DE59"/>
      <c r="DG59"/>
    </row>
    <row r="60" spans="3:111" x14ac:dyDescent="0.45">
      <c r="BK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G60"/>
      <c r="CH60"/>
      <c r="CN60"/>
      <c r="CO60"/>
      <c r="CP60"/>
      <c r="CQ60"/>
      <c r="CR60"/>
      <c r="CS60"/>
      <c r="CT60"/>
      <c r="CU60"/>
      <c r="CV60"/>
      <c r="CX60"/>
      <c r="CY60"/>
      <c r="CZ60"/>
      <c r="DA60"/>
      <c r="DB60"/>
      <c r="DC60"/>
      <c r="DD60"/>
      <c r="DE60"/>
      <c r="DG60"/>
    </row>
    <row r="61" spans="3:111" x14ac:dyDescent="0.45">
      <c r="BK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G61"/>
      <c r="CH61"/>
      <c r="CN61"/>
      <c r="CO61"/>
      <c r="CP61"/>
      <c r="CQ61"/>
      <c r="CR61"/>
      <c r="CS61"/>
      <c r="CT61"/>
      <c r="CU61"/>
      <c r="CV61"/>
      <c r="CX61"/>
      <c r="CY61"/>
      <c r="CZ61"/>
      <c r="DA61"/>
      <c r="DB61"/>
      <c r="DC61"/>
      <c r="DD61"/>
      <c r="DE61"/>
      <c r="DG61"/>
    </row>
    <row r="62" spans="3:111" x14ac:dyDescent="0.45">
      <c r="BK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G62"/>
      <c r="CH62"/>
      <c r="CN62"/>
      <c r="CO62"/>
      <c r="CP62"/>
      <c r="CQ62"/>
      <c r="CR62"/>
      <c r="CS62"/>
      <c r="CT62"/>
      <c r="CU62"/>
      <c r="CV62"/>
      <c r="CX62"/>
      <c r="CY62"/>
      <c r="CZ62"/>
      <c r="DA62"/>
      <c r="DB62"/>
      <c r="DC62"/>
      <c r="DD62"/>
      <c r="DE62"/>
      <c r="DG62"/>
    </row>
    <row r="63" spans="3:111" x14ac:dyDescent="0.45">
      <c r="BK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G63"/>
      <c r="CH63"/>
      <c r="CN63"/>
      <c r="CO63"/>
      <c r="CP63"/>
      <c r="CQ63"/>
      <c r="CR63"/>
      <c r="CS63"/>
      <c r="CT63"/>
      <c r="CU63"/>
      <c r="CV63"/>
      <c r="CX63"/>
      <c r="CY63"/>
      <c r="CZ63"/>
      <c r="DA63"/>
      <c r="DB63"/>
      <c r="DC63"/>
      <c r="DD63"/>
      <c r="DE63"/>
      <c r="DG63"/>
    </row>
    <row r="64" spans="3:111" x14ac:dyDescent="0.45">
      <c r="BK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G64"/>
      <c r="CH64"/>
      <c r="CN64"/>
      <c r="CO64"/>
      <c r="CP64"/>
      <c r="CQ64"/>
      <c r="CR64"/>
      <c r="CS64"/>
      <c r="CT64"/>
      <c r="CU64"/>
      <c r="CV64"/>
      <c r="CX64"/>
      <c r="CY64"/>
      <c r="CZ64"/>
      <c r="DA64"/>
      <c r="DB64"/>
      <c r="DC64"/>
      <c r="DD64"/>
      <c r="DE64"/>
      <c r="DG64"/>
    </row>
    <row r="65" spans="3:111" x14ac:dyDescent="0.45">
      <c r="C65"/>
      <c r="BK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G65"/>
      <c r="CH65"/>
      <c r="CN65"/>
      <c r="CO65"/>
      <c r="CP65"/>
      <c r="CQ65"/>
      <c r="CR65"/>
      <c r="CS65"/>
      <c r="CT65"/>
      <c r="CU65"/>
      <c r="CV65"/>
      <c r="CX65"/>
      <c r="CY65"/>
      <c r="CZ65"/>
      <c r="DA65"/>
      <c r="DB65"/>
      <c r="DC65"/>
      <c r="DD65"/>
      <c r="DE65"/>
      <c r="DG65"/>
    </row>
    <row r="66" spans="3:111" x14ac:dyDescent="0.45">
      <c r="C66"/>
      <c r="BK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G66"/>
      <c r="CH66"/>
      <c r="CN66"/>
      <c r="CO66"/>
      <c r="CP66"/>
      <c r="CQ66"/>
      <c r="CR66"/>
      <c r="CS66"/>
      <c r="CT66"/>
      <c r="CU66"/>
      <c r="CV66"/>
      <c r="CX66"/>
      <c r="CY66"/>
      <c r="CZ66"/>
      <c r="DA66"/>
      <c r="DB66"/>
      <c r="DC66"/>
      <c r="DD66"/>
      <c r="DE66"/>
      <c r="DG66"/>
    </row>
    <row r="67" spans="3:111" x14ac:dyDescent="0.45">
      <c r="C67"/>
      <c r="BK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G67"/>
      <c r="CH67"/>
      <c r="CN67"/>
      <c r="CO67"/>
      <c r="CP67"/>
      <c r="CQ67"/>
      <c r="CR67"/>
      <c r="CS67"/>
      <c r="CT67"/>
      <c r="CU67"/>
      <c r="CV67"/>
      <c r="CX67"/>
      <c r="CY67"/>
      <c r="CZ67"/>
      <c r="DA67"/>
      <c r="DB67"/>
      <c r="DC67"/>
      <c r="DD67"/>
      <c r="DE67"/>
      <c r="DG67"/>
    </row>
    <row r="68" spans="3:111" x14ac:dyDescent="0.45">
      <c r="C68"/>
      <c r="BK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G68"/>
      <c r="CH68"/>
      <c r="CN68"/>
      <c r="CO68"/>
      <c r="CP68"/>
      <c r="CQ68"/>
      <c r="CR68"/>
      <c r="CS68"/>
      <c r="CT68"/>
      <c r="CU68"/>
      <c r="CV68"/>
      <c r="CX68"/>
      <c r="CY68"/>
      <c r="CZ68"/>
      <c r="DA68"/>
      <c r="DB68"/>
      <c r="DC68"/>
      <c r="DD68"/>
      <c r="DE68"/>
      <c r="DG68"/>
    </row>
    <row r="69" spans="3:111" x14ac:dyDescent="0.45">
      <c r="C69"/>
      <c r="BK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G69"/>
      <c r="CH69"/>
      <c r="CN69"/>
      <c r="CO69"/>
      <c r="CP69"/>
      <c r="CQ69"/>
      <c r="CR69"/>
      <c r="CS69"/>
      <c r="CT69"/>
      <c r="CU69"/>
      <c r="CV69"/>
      <c r="CX69"/>
      <c r="CY69"/>
      <c r="CZ69"/>
      <c r="DA69"/>
      <c r="DB69"/>
      <c r="DC69"/>
      <c r="DD69"/>
      <c r="DE69"/>
      <c r="DG69"/>
    </row>
    <row r="70" spans="3:111" x14ac:dyDescent="0.45">
      <c r="C70"/>
      <c r="BK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G70"/>
      <c r="CH70"/>
      <c r="CN70"/>
      <c r="CO70"/>
      <c r="CP70"/>
      <c r="CQ70"/>
      <c r="CR70"/>
      <c r="CS70"/>
      <c r="CT70"/>
      <c r="CU70"/>
      <c r="CV70"/>
      <c r="CX70"/>
      <c r="CY70"/>
      <c r="CZ70"/>
      <c r="DA70"/>
      <c r="DB70"/>
      <c r="DC70"/>
      <c r="DD70"/>
      <c r="DE70"/>
      <c r="DG70"/>
    </row>
    <row r="71" spans="3:111" x14ac:dyDescent="0.45">
      <c r="C71"/>
      <c r="BK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G71"/>
      <c r="CH71"/>
      <c r="CN71"/>
      <c r="CO71"/>
      <c r="CP71"/>
      <c r="CQ71"/>
      <c r="CR71"/>
      <c r="CS71"/>
      <c r="CT71"/>
      <c r="CU71"/>
      <c r="CV71"/>
      <c r="CX71"/>
      <c r="CY71"/>
      <c r="CZ71"/>
      <c r="DA71"/>
      <c r="DB71"/>
      <c r="DC71"/>
      <c r="DD71"/>
      <c r="DE71"/>
      <c r="DG71"/>
    </row>
    <row r="72" spans="3:111" x14ac:dyDescent="0.45">
      <c r="C72"/>
      <c r="BK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G72"/>
      <c r="CH72"/>
      <c r="CN72"/>
      <c r="CO72"/>
      <c r="CP72"/>
      <c r="CQ72"/>
      <c r="CR72"/>
      <c r="CS72"/>
      <c r="CT72"/>
      <c r="CU72"/>
      <c r="CV72"/>
      <c r="CX72"/>
      <c r="CY72"/>
      <c r="CZ72"/>
      <c r="DA72"/>
      <c r="DB72"/>
      <c r="DC72"/>
      <c r="DD72"/>
      <c r="DE72"/>
      <c r="DG72"/>
    </row>
    <row r="73" spans="3:111" x14ac:dyDescent="0.45">
      <c r="C73"/>
      <c r="BK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G73"/>
      <c r="CH73"/>
      <c r="CN73"/>
      <c r="CO73"/>
      <c r="CP73"/>
      <c r="CQ73"/>
      <c r="CR73"/>
      <c r="CS73"/>
      <c r="CT73"/>
      <c r="CU73"/>
      <c r="CV73"/>
      <c r="CX73"/>
      <c r="CY73"/>
      <c r="CZ73"/>
      <c r="DA73"/>
      <c r="DB73"/>
      <c r="DC73"/>
      <c r="DD73"/>
      <c r="DE73"/>
      <c r="DG73"/>
    </row>
    <row r="74" spans="3:111" x14ac:dyDescent="0.45">
      <c r="C74"/>
      <c r="BK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G74"/>
      <c r="CH74"/>
      <c r="CN74"/>
      <c r="CO74"/>
      <c r="CP74"/>
      <c r="CQ74"/>
      <c r="CR74"/>
      <c r="CS74"/>
      <c r="CT74"/>
      <c r="CU74"/>
      <c r="CV74"/>
      <c r="CX74"/>
      <c r="CY74"/>
      <c r="CZ74"/>
      <c r="DA74"/>
      <c r="DB74"/>
      <c r="DC74"/>
      <c r="DD74"/>
      <c r="DE74"/>
      <c r="DG74"/>
    </row>
    <row r="75" spans="3:111" x14ac:dyDescent="0.45">
      <c r="C75"/>
      <c r="BK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G75"/>
      <c r="CH75"/>
      <c r="CN75"/>
      <c r="CO75"/>
      <c r="CP75"/>
      <c r="CQ75"/>
      <c r="CR75"/>
      <c r="CS75"/>
      <c r="CT75"/>
      <c r="CU75"/>
      <c r="CV75"/>
      <c r="CX75"/>
      <c r="CY75"/>
      <c r="CZ75"/>
      <c r="DA75"/>
      <c r="DB75"/>
      <c r="DC75"/>
      <c r="DD75"/>
      <c r="DE75"/>
      <c r="DG75"/>
    </row>
    <row r="76" spans="3:111" x14ac:dyDescent="0.45">
      <c r="C76"/>
      <c r="BK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G76"/>
      <c r="CH76"/>
      <c r="CN76"/>
      <c r="CO76"/>
      <c r="CP76"/>
      <c r="CQ76"/>
      <c r="CR76"/>
      <c r="CS76"/>
      <c r="CT76"/>
      <c r="CU76"/>
      <c r="CV76"/>
      <c r="CX76"/>
      <c r="CY76"/>
      <c r="CZ76"/>
      <c r="DA76"/>
      <c r="DB76"/>
      <c r="DC76"/>
      <c r="DD76"/>
      <c r="DE76"/>
      <c r="DG76"/>
    </row>
    <row r="77" spans="3:111" x14ac:dyDescent="0.45">
      <c r="C77"/>
      <c r="BK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G77"/>
      <c r="CH77"/>
      <c r="CN77"/>
      <c r="CO77"/>
      <c r="CP77"/>
      <c r="CQ77"/>
      <c r="CR77"/>
      <c r="CS77"/>
      <c r="CT77"/>
      <c r="CU77"/>
      <c r="CV77"/>
      <c r="CX77"/>
      <c r="CY77"/>
      <c r="CZ77"/>
      <c r="DA77"/>
      <c r="DB77"/>
      <c r="DC77"/>
      <c r="DD77"/>
      <c r="DE77"/>
      <c r="DG77"/>
    </row>
    <row r="78" spans="3:111" x14ac:dyDescent="0.45">
      <c r="C78"/>
      <c r="BK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G78"/>
      <c r="CH78"/>
      <c r="CN78"/>
      <c r="CO78"/>
      <c r="CP78"/>
      <c r="CQ78"/>
      <c r="CR78"/>
      <c r="CS78"/>
      <c r="CT78"/>
      <c r="CU78"/>
      <c r="CV78"/>
      <c r="CX78"/>
      <c r="CY78"/>
      <c r="CZ78"/>
      <c r="DA78"/>
      <c r="DB78"/>
      <c r="DC78"/>
      <c r="DD78"/>
      <c r="DE78"/>
      <c r="DG78"/>
    </row>
    <row r="79" spans="3:111" x14ac:dyDescent="0.45">
      <c r="C79"/>
      <c r="BK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G79"/>
      <c r="CH79"/>
      <c r="CN79"/>
      <c r="CO79"/>
      <c r="CP79"/>
      <c r="CQ79"/>
      <c r="CR79"/>
      <c r="CS79"/>
      <c r="CT79"/>
      <c r="CU79"/>
      <c r="CV79"/>
      <c r="CX79"/>
      <c r="CY79"/>
      <c r="CZ79"/>
      <c r="DA79"/>
      <c r="DB79"/>
      <c r="DC79"/>
      <c r="DD79"/>
      <c r="DE79"/>
      <c r="DG79"/>
    </row>
    <row r="80" spans="3:111" x14ac:dyDescent="0.45">
      <c r="C80"/>
      <c r="F80"/>
      <c r="G80"/>
      <c r="H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K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G80"/>
      <c r="CH80"/>
      <c r="CN80"/>
      <c r="CO80"/>
      <c r="CP80"/>
      <c r="CQ80"/>
      <c r="CR80"/>
      <c r="CS80"/>
      <c r="CT80"/>
      <c r="CU80"/>
      <c r="CV80"/>
      <c r="CX80"/>
      <c r="CY80"/>
      <c r="CZ80"/>
      <c r="DA80"/>
      <c r="DB80"/>
      <c r="DC80"/>
      <c r="DD80"/>
      <c r="DE80"/>
      <c r="DG80"/>
    </row>
    <row r="81" spans="3:111" x14ac:dyDescent="0.45">
      <c r="C81"/>
      <c r="F81"/>
      <c r="G81"/>
      <c r="H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K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G81"/>
      <c r="CH81"/>
      <c r="CN81"/>
      <c r="CO81"/>
      <c r="CP81"/>
      <c r="CQ81"/>
      <c r="CR81"/>
      <c r="CS81"/>
      <c r="CT81"/>
      <c r="CU81"/>
      <c r="CV81"/>
      <c r="CX81"/>
      <c r="CY81"/>
      <c r="CZ81"/>
      <c r="DA81"/>
      <c r="DB81"/>
      <c r="DC81"/>
      <c r="DD81"/>
      <c r="DE81"/>
      <c r="DG81"/>
    </row>
    <row r="82" spans="3:111" x14ac:dyDescent="0.45">
      <c r="C82"/>
      <c r="F82"/>
      <c r="G82"/>
      <c r="H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K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G82"/>
      <c r="CH82"/>
      <c r="CN82"/>
      <c r="CO82"/>
      <c r="CP82"/>
      <c r="CQ82"/>
      <c r="CR82"/>
      <c r="CS82"/>
      <c r="CT82"/>
      <c r="CU82"/>
      <c r="CV82"/>
      <c r="CX82"/>
      <c r="CY82"/>
      <c r="CZ82"/>
      <c r="DA82"/>
      <c r="DB82"/>
      <c r="DC82"/>
      <c r="DD82"/>
      <c r="DE82"/>
      <c r="DG82"/>
    </row>
    <row r="83" spans="3:111" x14ac:dyDescent="0.45">
      <c r="C83"/>
      <c r="F83"/>
      <c r="G83"/>
      <c r="H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K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G83"/>
      <c r="CH83"/>
      <c r="CN83"/>
      <c r="CO83"/>
      <c r="CP83"/>
      <c r="CQ83"/>
      <c r="CR83"/>
      <c r="CS83"/>
      <c r="CT83"/>
      <c r="CU83"/>
      <c r="CV83"/>
      <c r="CX83"/>
      <c r="CY83"/>
      <c r="CZ83"/>
      <c r="DA83"/>
      <c r="DB83"/>
      <c r="DC83"/>
      <c r="DD83"/>
      <c r="DE83"/>
      <c r="DG83"/>
    </row>
    <row r="84" spans="3:111" x14ac:dyDescent="0.45">
      <c r="C84"/>
      <c r="F84"/>
      <c r="G84"/>
      <c r="H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K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G84"/>
      <c r="CH84"/>
      <c r="CN84"/>
      <c r="CO84"/>
      <c r="CP84"/>
      <c r="CQ84"/>
      <c r="CR84"/>
      <c r="CS84"/>
      <c r="CT84"/>
      <c r="CU84"/>
      <c r="CV84"/>
      <c r="CX84"/>
      <c r="CY84"/>
      <c r="CZ84"/>
      <c r="DA84"/>
      <c r="DB84"/>
      <c r="DC84"/>
      <c r="DD84"/>
      <c r="DE84"/>
      <c r="DG84"/>
    </row>
    <row r="85" spans="3:111" x14ac:dyDescent="0.45">
      <c r="C85"/>
      <c r="F85"/>
      <c r="G85"/>
      <c r="H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K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G85"/>
      <c r="CH85"/>
      <c r="CN85"/>
      <c r="CO85"/>
      <c r="CP85"/>
      <c r="CQ85"/>
      <c r="CR85"/>
      <c r="CS85"/>
      <c r="CT85"/>
      <c r="CU85"/>
      <c r="CV85"/>
      <c r="CX85"/>
      <c r="CY85"/>
      <c r="CZ85"/>
      <c r="DA85"/>
      <c r="DB85"/>
      <c r="DC85"/>
      <c r="DD85"/>
      <c r="DE85"/>
      <c r="DG85"/>
    </row>
    <row r="86" spans="3:111" x14ac:dyDescent="0.45">
      <c r="C86"/>
      <c r="F86"/>
      <c r="G86"/>
      <c r="H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K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G86"/>
      <c r="CH86"/>
      <c r="CN86"/>
      <c r="CO86"/>
      <c r="CP86"/>
      <c r="CQ86"/>
      <c r="CR86"/>
      <c r="CS86"/>
      <c r="CT86"/>
      <c r="CU86"/>
      <c r="CV86"/>
      <c r="CX86"/>
      <c r="CY86"/>
      <c r="CZ86"/>
      <c r="DA86"/>
      <c r="DB86"/>
      <c r="DC86"/>
      <c r="DD86"/>
      <c r="DE86"/>
      <c r="DG86"/>
    </row>
    <row r="87" spans="3:111" x14ac:dyDescent="0.45">
      <c r="C87"/>
      <c r="F87"/>
      <c r="G87"/>
      <c r="H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K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G87"/>
      <c r="CH87"/>
      <c r="CN87"/>
      <c r="CO87"/>
      <c r="CP87"/>
      <c r="CQ87"/>
      <c r="CR87"/>
      <c r="CS87"/>
      <c r="CT87"/>
      <c r="CU87"/>
      <c r="CV87"/>
      <c r="CX87"/>
      <c r="CY87"/>
      <c r="CZ87"/>
      <c r="DA87"/>
      <c r="DB87"/>
      <c r="DC87"/>
      <c r="DD87"/>
      <c r="DE87"/>
      <c r="DG87"/>
    </row>
    <row r="88" spans="3:111" x14ac:dyDescent="0.45">
      <c r="C88"/>
      <c r="F88"/>
      <c r="G88"/>
      <c r="H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K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G88"/>
      <c r="CH88"/>
      <c r="CN88"/>
      <c r="CO88"/>
      <c r="CP88"/>
      <c r="CQ88"/>
      <c r="CR88"/>
      <c r="CS88"/>
      <c r="CT88"/>
      <c r="CU88"/>
      <c r="CV88"/>
      <c r="CX88"/>
      <c r="CY88"/>
      <c r="CZ88"/>
      <c r="DA88"/>
      <c r="DB88"/>
      <c r="DC88"/>
      <c r="DD88"/>
      <c r="DE88"/>
      <c r="DG88"/>
    </row>
    <row r="89" spans="3:111" x14ac:dyDescent="0.45">
      <c r="C89"/>
      <c r="F89"/>
      <c r="G89"/>
      <c r="H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K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G89"/>
      <c r="CH89"/>
      <c r="CN89"/>
      <c r="CO89"/>
      <c r="CP89"/>
      <c r="CQ89"/>
      <c r="CR89"/>
      <c r="CS89"/>
      <c r="CT89"/>
      <c r="CU89"/>
      <c r="CV89"/>
      <c r="CX89"/>
      <c r="CY89"/>
      <c r="CZ89"/>
      <c r="DA89"/>
      <c r="DB89"/>
      <c r="DC89"/>
      <c r="DD89"/>
      <c r="DE89"/>
      <c r="DG89"/>
    </row>
    <row r="90" spans="3:111" x14ac:dyDescent="0.45">
      <c r="C90"/>
      <c r="F90"/>
      <c r="G90"/>
      <c r="H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K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G90"/>
      <c r="CH90"/>
      <c r="CN90"/>
      <c r="CO90"/>
      <c r="CP90"/>
      <c r="CQ90"/>
      <c r="CR90"/>
      <c r="CS90"/>
      <c r="CT90"/>
      <c r="CU90"/>
      <c r="CV90"/>
      <c r="CX90"/>
      <c r="CY90"/>
      <c r="CZ90"/>
      <c r="DA90"/>
      <c r="DB90"/>
      <c r="DC90"/>
      <c r="DD90"/>
      <c r="DE90"/>
      <c r="DG90"/>
    </row>
    <row r="91" spans="3:111" x14ac:dyDescent="0.45">
      <c r="C91"/>
      <c r="F91"/>
      <c r="G91"/>
      <c r="H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K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G91"/>
      <c r="CH91"/>
      <c r="CN91"/>
      <c r="CO91"/>
      <c r="CP91"/>
      <c r="CQ91"/>
      <c r="CR91"/>
      <c r="CS91"/>
      <c r="CT91"/>
      <c r="CU91"/>
      <c r="CV91"/>
      <c r="CX91"/>
      <c r="CY91"/>
      <c r="CZ91"/>
      <c r="DA91"/>
      <c r="DB91"/>
      <c r="DC91"/>
      <c r="DD91"/>
      <c r="DE91"/>
      <c r="DG91"/>
    </row>
    <row r="92" spans="3:111" x14ac:dyDescent="0.45">
      <c r="C92"/>
      <c r="F92"/>
      <c r="G92"/>
      <c r="H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K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G92"/>
      <c r="CH92"/>
      <c r="CN92"/>
      <c r="CO92"/>
      <c r="CP92"/>
      <c r="CQ92"/>
      <c r="CR92"/>
      <c r="CS92"/>
      <c r="CT92"/>
      <c r="CU92"/>
      <c r="CV92"/>
      <c r="CX92"/>
      <c r="CY92"/>
      <c r="CZ92"/>
      <c r="DA92"/>
      <c r="DB92"/>
      <c r="DC92"/>
      <c r="DD92"/>
      <c r="DE92"/>
      <c r="DG92"/>
    </row>
    <row r="93" spans="3:111" x14ac:dyDescent="0.45">
      <c r="C93"/>
      <c r="F93"/>
      <c r="G93"/>
      <c r="H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K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G93"/>
      <c r="CH93"/>
      <c r="CN93"/>
      <c r="CO93"/>
      <c r="CP93"/>
      <c r="CQ93"/>
      <c r="CR93"/>
      <c r="CS93"/>
      <c r="CT93"/>
      <c r="CU93"/>
      <c r="CV93"/>
      <c r="CX93"/>
      <c r="CY93"/>
      <c r="CZ93"/>
      <c r="DA93"/>
      <c r="DB93"/>
      <c r="DC93"/>
      <c r="DD93"/>
      <c r="DE93"/>
      <c r="DG93"/>
    </row>
    <row r="94" spans="3:111" x14ac:dyDescent="0.45">
      <c r="C94"/>
      <c r="F94"/>
      <c r="G94"/>
      <c r="H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K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G94"/>
      <c r="CH94"/>
      <c r="CN94"/>
      <c r="CO94"/>
      <c r="CP94"/>
      <c r="CQ94"/>
      <c r="CR94"/>
      <c r="CS94"/>
      <c r="CT94"/>
      <c r="CU94"/>
      <c r="CV94"/>
      <c r="CX94"/>
      <c r="CY94"/>
      <c r="CZ94"/>
      <c r="DA94"/>
      <c r="DB94"/>
      <c r="DC94"/>
      <c r="DD94"/>
      <c r="DE94"/>
      <c r="DG94"/>
    </row>
    <row r="95" spans="3:111" x14ac:dyDescent="0.45">
      <c r="C95"/>
      <c r="F95"/>
      <c r="G95"/>
      <c r="H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K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G95"/>
      <c r="CH95"/>
      <c r="CN95"/>
      <c r="CO95"/>
      <c r="CP95"/>
      <c r="CQ95"/>
      <c r="CR95"/>
      <c r="CS95"/>
      <c r="CT95"/>
      <c r="CU95"/>
      <c r="CV95"/>
      <c r="CX95"/>
      <c r="CY95"/>
      <c r="CZ95"/>
      <c r="DA95"/>
      <c r="DB95"/>
      <c r="DC95"/>
      <c r="DD95"/>
      <c r="DE95"/>
      <c r="DG95"/>
    </row>
    <row r="96" spans="3:111" x14ac:dyDescent="0.45">
      <c r="C96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K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G96"/>
      <c r="CH96"/>
      <c r="CN96"/>
      <c r="CO96"/>
      <c r="CP96"/>
      <c r="CQ96"/>
      <c r="CR96"/>
      <c r="CS96"/>
      <c r="CT96"/>
      <c r="CU96"/>
      <c r="CV96"/>
      <c r="CX96"/>
      <c r="CY96"/>
      <c r="CZ96"/>
      <c r="DA96"/>
      <c r="DB96"/>
      <c r="DC96"/>
      <c r="DD96"/>
      <c r="DE96"/>
      <c r="DG96"/>
    </row>
    <row r="97" spans="3:111" x14ac:dyDescent="0.45">
      <c r="C97"/>
      <c r="F97"/>
      <c r="G97"/>
      <c r="H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K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G97"/>
      <c r="CH97"/>
      <c r="CN97"/>
      <c r="CO97"/>
      <c r="CP97"/>
      <c r="CQ97"/>
      <c r="CR97"/>
      <c r="CS97"/>
      <c r="CT97"/>
      <c r="CU97"/>
      <c r="CV97"/>
      <c r="CX97"/>
      <c r="CY97"/>
      <c r="CZ97"/>
      <c r="DA97"/>
      <c r="DB97"/>
      <c r="DC97"/>
      <c r="DD97"/>
      <c r="DE97"/>
      <c r="DG97"/>
    </row>
    <row r="98" spans="3:111" x14ac:dyDescent="0.45">
      <c r="C98"/>
      <c r="F98"/>
      <c r="G98"/>
      <c r="H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K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G98"/>
      <c r="CH98"/>
      <c r="CN98"/>
      <c r="CO98"/>
      <c r="CP98"/>
      <c r="CQ98"/>
      <c r="CR98"/>
      <c r="CS98"/>
      <c r="CT98"/>
      <c r="CU98"/>
      <c r="CV98"/>
      <c r="CX98"/>
      <c r="CY98"/>
      <c r="CZ98"/>
      <c r="DA98"/>
      <c r="DB98"/>
      <c r="DC98"/>
      <c r="DD98"/>
      <c r="DE98"/>
      <c r="DG98"/>
    </row>
    <row r="99" spans="3:111" x14ac:dyDescent="0.45">
      <c r="C99"/>
      <c r="F99"/>
      <c r="G99"/>
      <c r="H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K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G99"/>
      <c r="CH99"/>
      <c r="CN99"/>
      <c r="CO99"/>
      <c r="CP99"/>
      <c r="CQ99"/>
      <c r="CR99"/>
      <c r="CS99"/>
      <c r="CT99"/>
      <c r="CU99"/>
      <c r="CV99"/>
      <c r="CX99"/>
      <c r="CY99"/>
      <c r="CZ99"/>
      <c r="DA99"/>
      <c r="DB99"/>
      <c r="DC99"/>
      <c r="DD99"/>
      <c r="DE99"/>
      <c r="DG99"/>
    </row>
    <row r="100" spans="3:111" x14ac:dyDescent="0.45">
      <c r="C100"/>
      <c r="F100"/>
      <c r="G100"/>
      <c r="H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K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G100"/>
      <c r="CH100"/>
      <c r="CN100"/>
      <c r="CO100"/>
      <c r="CP100"/>
      <c r="CQ100"/>
      <c r="CR100"/>
      <c r="CS100"/>
      <c r="CT100"/>
      <c r="CU100"/>
      <c r="CV100"/>
      <c r="CX100"/>
      <c r="CY100"/>
      <c r="CZ100"/>
      <c r="DA100"/>
      <c r="DB100"/>
      <c r="DC100"/>
      <c r="DD100"/>
      <c r="DE100"/>
      <c r="DG100"/>
    </row>
    <row r="101" spans="3:111" x14ac:dyDescent="0.45">
      <c r="C101"/>
      <c r="F101"/>
      <c r="G101"/>
      <c r="H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K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G101"/>
      <c r="CH101"/>
      <c r="CN101"/>
      <c r="CO101"/>
      <c r="CP101"/>
      <c r="CQ101"/>
      <c r="CR101"/>
      <c r="CS101"/>
      <c r="CT101"/>
      <c r="CU101"/>
      <c r="CV101"/>
      <c r="CX101"/>
      <c r="CY101"/>
      <c r="CZ101"/>
      <c r="DA101"/>
      <c r="DB101"/>
      <c r="DC101"/>
      <c r="DD101"/>
      <c r="DE101"/>
      <c r="DG101"/>
    </row>
    <row r="102" spans="3:111" x14ac:dyDescent="0.45">
      <c r="C102"/>
      <c r="F102"/>
      <c r="G102"/>
      <c r="H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K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G102"/>
      <c r="CH102"/>
      <c r="CN102"/>
      <c r="CO102"/>
      <c r="CP102"/>
      <c r="CQ102"/>
      <c r="CR102"/>
      <c r="CS102"/>
      <c r="CT102"/>
      <c r="CU102"/>
      <c r="CV102"/>
      <c r="CX102"/>
      <c r="CY102"/>
      <c r="CZ102"/>
      <c r="DA102"/>
      <c r="DB102"/>
      <c r="DC102"/>
      <c r="DD102"/>
      <c r="DE102"/>
      <c r="DG102"/>
    </row>
    <row r="103" spans="3:111" x14ac:dyDescent="0.45">
      <c r="C103"/>
      <c r="F103"/>
      <c r="G103"/>
      <c r="H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K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G103"/>
      <c r="CH103"/>
      <c r="CN103"/>
      <c r="CO103"/>
      <c r="CP103"/>
      <c r="CQ103"/>
      <c r="CR103"/>
      <c r="CS103"/>
      <c r="CT103"/>
      <c r="CU103"/>
      <c r="CV103"/>
      <c r="CX103"/>
      <c r="CY103"/>
      <c r="CZ103"/>
      <c r="DA103"/>
      <c r="DB103"/>
      <c r="DC103"/>
      <c r="DD103"/>
      <c r="DE103"/>
      <c r="DG103"/>
    </row>
    <row r="104" spans="3:111" x14ac:dyDescent="0.45">
      <c r="C104"/>
      <c r="F104"/>
      <c r="G104"/>
      <c r="H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K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G104"/>
      <c r="CH104"/>
      <c r="CN104"/>
      <c r="CO104"/>
      <c r="CP104"/>
      <c r="CQ104"/>
      <c r="CR104"/>
      <c r="CS104"/>
      <c r="CT104"/>
      <c r="CU104"/>
      <c r="CV104"/>
      <c r="CX104"/>
      <c r="CY104"/>
      <c r="CZ104"/>
      <c r="DA104"/>
      <c r="DB104"/>
      <c r="DC104"/>
      <c r="DD104"/>
      <c r="DE104"/>
      <c r="DG104"/>
    </row>
    <row r="105" spans="3:111" x14ac:dyDescent="0.45">
      <c r="C105"/>
      <c r="F105"/>
      <c r="G105"/>
      <c r="H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K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G105"/>
      <c r="CH105"/>
      <c r="CN105"/>
      <c r="CO105"/>
      <c r="CP105"/>
      <c r="CQ105"/>
      <c r="CR105"/>
      <c r="CS105"/>
      <c r="CT105"/>
      <c r="CU105"/>
      <c r="CV105"/>
      <c r="CX105"/>
      <c r="CY105"/>
      <c r="CZ105"/>
      <c r="DA105"/>
      <c r="DB105"/>
      <c r="DC105"/>
      <c r="DD105"/>
      <c r="DE105"/>
      <c r="DG105"/>
    </row>
    <row r="106" spans="3:111" x14ac:dyDescent="0.45">
      <c r="C106"/>
      <c r="F106"/>
      <c r="G106"/>
      <c r="H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K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G106"/>
      <c r="CH106"/>
      <c r="CN106"/>
      <c r="CO106"/>
      <c r="CP106"/>
      <c r="CQ106"/>
      <c r="CR106"/>
      <c r="CS106"/>
      <c r="CT106"/>
      <c r="CU106"/>
      <c r="CV106"/>
      <c r="CX106"/>
      <c r="CY106"/>
      <c r="CZ106"/>
      <c r="DA106"/>
      <c r="DB106"/>
      <c r="DC106"/>
      <c r="DD106"/>
      <c r="DE106"/>
      <c r="DG106"/>
    </row>
    <row r="107" spans="3:111" x14ac:dyDescent="0.45">
      <c r="C107"/>
      <c r="F107"/>
      <c r="G107"/>
      <c r="H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K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G107"/>
      <c r="CH107"/>
      <c r="CN107"/>
      <c r="CO107"/>
      <c r="CP107"/>
      <c r="CQ107"/>
      <c r="CR107"/>
      <c r="CS107"/>
      <c r="CT107"/>
      <c r="CU107"/>
      <c r="CV107"/>
      <c r="CX107"/>
      <c r="CY107"/>
      <c r="CZ107"/>
      <c r="DA107"/>
      <c r="DB107"/>
      <c r="DC107"/>
      <c r="DD107"/>
      <c r="DE107"/>
      <c r="DG107"/>
    </row>
    <row r="108" spans="3:111" x14ac:dyDescent="0.45">
      <c r="C108"/>
      <c r="F108"/>
      <c r="G108"/>
      <c r="H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K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G108"/>
      <c r="CH108"/>
      <c r="CN108"/>
      <c r="CO108"/>
      <c r="CP108"/>
      <c r="CQ108"/>
      <c r="CR108"/>
      <c r="CS108"/>
      <c r="CT108"/>
      <c r="CU108"/>
      <c r="CV108"/>
      <c r="CX108"/>
      <c r="CY108"/>
      <c r="CZ108"/>
      <c r="DA108"/>
      <c r="DB108"/>
      <c r="DC108"/>
      <c r="DD108"/>
      <c r="DE108"/>
      <c r="DG108"/>
    </row>
    <row r="109" spans="3:111" x14ac:dyDescent="0.45">
      <c r="C109"/>
      <c r="F109"/>
      <c r="G109"/>
      <c r="H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K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G109"/>
      <c r="CH109"/>
      <c r="CN109"/>
      <c r="CO109"/>
      <c r="CP109"/>
      <c r="CQ109"/>
      <c r="CR109"/>
      <c r="CS109"/>
      <c r="CT109"/>
      <c r="CU109"/>
      <c r="CV109"/>
      <c r="CX109"/>
      <c r="CY109"/>
      <c r="CZ109"/>
      <c r="DA109"/>
      <c r="DB109"/>
      <c r="DC109"/>
      <c r="DD109"/>
      <c r="DE109"/>
      <c r="DG109"/>
    </row>
    <row r="110" spans="3:111" x14ac:dyDescent="0.45">
      <c r="C110"/>
      <c r="F110"/>
      <c r="G110"/>
      <c r="H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K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G110"/>
      <c r="CH110"/>
      <c r="CN110"/>
      <c r="CO110"/>
      <c r="CP110"/>
      <c r="CQ110"/>
      <c r="CR110"/>
      <c r="CS110"/>
      <c r="CT110"/>
      <c r="CU110"/>
      <c r="CV110"/>
      <c r="CX110"/>
      <c r="CY110"/>
      <c r="CZ110"/>
      <c r="DA110"/>
      <c r="DB110"/>
      <c r="DC110"/>
      <c r="DD110"/>
      <c r="DE110"/>
      <c r="DG110"/>
    </row>
    <row r="111" spans="3:111" x14ac:dyDescent="0.45">
      <c r="C111"/>
      <c r="F111"/>
      <c r="G111"/>
      <c r="H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K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G111"/>
      <c r="CH111"/>
      <c r="CN111"/>
      <c r="CO111"/>
      <c r="CP111"/>
      <c r="CQ111"/>
      <c r="CR111"/>
      <c r="CS111"/>
      <c r="CT111"/>
      <c r="CU111"/>
      <c r="CV111"/>
      <c r="CX111"/>
      <c r="CY111"/>
      <c r="CZ111"/>
      <c r="DA111"/>
      <c r="DB111"/>
      <c r="DC111"/>
      <c r="DD111"/>
      <c r="DE111"/>
      <c r="DG111"/>
    </row>
    <row r="112" spans="3:111" x14ac:dyDescent="0.45">
      <c r="C112"/>
      <c r="F112"/>
      <c r="G112"/>
      <c r="H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K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G112"/>
      <c r="CH112"/>
      <c r="CN112"/>
      <c r="CO112"/>
      <c r="CP112"/>
      <c r="CQ112"/>
      <c r="CR112"/>
      <c r="CS112"/>
      <c r="CT112"/>
      <c r="CU112"/>
      <c r="CV112"/>
      <c r="CX112"/>
      <c r="CY112"/>
      <c r="CZ112"/>
      <c r="DA112"/>
      <c r="DB112"/>
      <c r="DC112"/>
      <c r="DD112"/>
      <c r="DE112"/>
      <c r="DG112"/>
    </row>
    <row r="113" spans="3:111" x14ac:dyDescent="0.45">
      <c r="C113"/>
      <c r="F113"/>
      <c r="G113"/>
      <c r="H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K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G113"/>
      <c r="CH113"/>
      <c r="CN113"/>
      <c r="CO113"/>
      <c r="CP113"/>
      <c r="CQ113"/>
      <c r="CR113"/>
      <c r="CS113"/>
      <c r="CT113"/>
      <c r="CU113"/>
      <c r="CV113"/>
      <c r="CX113"/>
      <c r="CY113"/>
      <c r="CZ113"/>
      <c r="DA113"/>
      <c r="DB113"/>
      <c r="DC113"/>
      <c r="DD113"/>
      <c r="DE113"/>
      <c r="DG113"/>
    </row>
    <row r="114" spans="3:111" x14ac:dyDescent="0.45">
      <c r="C114"/>
      <c r="F114"/>
      <c r="G114"/>
      <c r="H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K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G114"/>
      <c r="CH114"/>
      <c r="CN114"/>
      <c r="CO114"/>
      <c r="CP114"/>
      <c r="CQ114"/>
      <c r="CR114"/>
      <c r="CS114"/>
      <c r="CT114"/>
      <c r="CU114"/>
      <c r="CV114"/>
      <c r="CX114"/>
      <c r="CY114"/>
      <c r="CZ114"/>
      <c r="DA114"/>
      <c r="DB114"/>
      <c r="DC114"/>
      <c r="DD114"/>
      <c r="DE114"/>
      <c r="DG114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U121"/>
  <sheetViews>
    <sheetView workbookViewId="0">
      <selection sqref="A1:XFD1048576"/>
    </sheetView>
  </sheetViews>
  <sheetFormatPr defaultColWidth="9.1328125" defaultRowHeight="14.25" x14ac:dyDescent="0.45"/>
  <cols>
    <col min="3" max="3" width="9.1328125" style="4"/>
    <col min="6" max="6" width="9.1328125" style="4"/>
    <col min="7" max="7" width="10.59765625" style="4" customWidth="1"/>
    <col min="8" max="8" width="11" customWidth="1"/>
    <col min="9" max="9" width="11" style="4" customWidth="1"/>
    <col min="10" max="13" width="9.1328125" style="4"/>
    <col min="14" max="14" width="14" style="4" customWidth="1"/>
    <col min="15" max="15" width="13.86328125" style="4" customWidth="1"/>
    <col min="16" max="19" width="11.59765625" style="4" customWidth="1"/>
    <col min="20" max="20" width="9.1328125" style="4"/>
    <col min="21" max="31" width="11.59765625" style="4" customWidth="1"/>
    <col min="32" max="32" width="15.3984375" style="4" customWidth="1"/>
    <col min="33" max="33" width="16.59765625" style="4" customWidth="1"/>
    <col min="34" max="35" width="15" style="4" customWidth="1"/>
    <col min="36" max="43" width="9.06640625"/>
    <col min="44" max="44" width="11.59765625" style="4" customWidth="1"/>
    <col min="46" max="47" width="11" style="4" customWidth="1"/>
    <col min="48" max="48" width="13.73046875" style="4" customWidth="1"/>
    <col min="49" max="49" width="14" style="4" customWidth="1"/>
    <col min="50" max="51" width="9.1328125" style="4"/>
    <col min="52" max="52" width="13.3984375" style="4" bestFit="1" customWidth="1"/>
    <col min="53" max="53" width="13.265625" style="4" bestFit="1" customWidth="1"/>
    <col min="54" max="55" width="10.3984375" style="4" customWidth="1"/>
    <col min="56" max="57" width="9.1328125" style="4"/>
    <col min="60" max="60" width="9.1328125" style="4"/>
    <col min="64" max="67" width="11.59765625" style="4" customWidth="1"/>
    <col min="69" max="69" width="9.1328125" style="4"/>
    <col min="70" max="70" width="15.3984375" style="4" customWidth="1"/>
    <col min="71" max="71" width="16.59765625" style="4" customWidth="1"/>
    <col min="72" max="73" width="15.3984375" style="4" customWidth="1"/>
    <col min="74" max="77" width="9.06640625" customWidth="1"/>
  </cols>
  <sheetData>
    <row r="1" spans="1:73" s="1" customFormat="1" x14ac:dyDescent="0.4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36</v>
      </c>
      <c r="AA1" s="2" t="s">
        <v>37</v>
      </c>
      <c r="AB1" s="2" t="s">
        <v>28</v>
      </c>
      <c r="AC1" s="2" t="s">
        <v>29</v>
      </c>
      <c r="AD1" s="2" t="s">
        <v>34</v>
      </c>
      <c r="AE1" s="2" t="s">
        <v>35</v>
      </c>
      <c r="AF1" s="2" t="s">
        <v>30</v>
      </c>
      <c r="AG1" s="2" t="s">
        <v>31</v>
      </c>
      <c r="AH1" s="2" t="s">
        <v>32</v>
      </c>
      <c r="AI1" s="2" t="s">
        <v>33</v>
      </c>
      <c r="AN1" s="4"/>
      <c r="AO1" s="4"/>
      <c r="AP1"/>
      <c r="AQ1"/>
      <c r="AR1" s="2"/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16</v>
      </c>
      <c r="BA1" s="2" t="s">
        <v>17</v>
      </c>
      <c r="BB1" s="2" t="s">
        <v>18</v>
      </c>
      <c r="BC1" s="2" t="s">
        <v>19</v>
      </c>
      <c r="BD1" s="2" t="s">
        <v>20</v>
      </c>
      <c r="BE1" s="2" t="s">
        <v>21</v>
      </c>
      <c r="BF1" s="1" t="s">
        <v>22</v>
      </c>
      <c r="BG1" s="1" t="s">
        <v>23</v>
      </c>
      <c r="BH1" s="2" t="s">
        <v>24</v>
      </c>
      <c r="BI1" s="2" t="s">
        <v>25</v>
      </c>
      <c r="BJ1" s="2" t="s">
        <v>26</v>
      </c>
      <c r="BK1" s="2" t="s">
        <v>27</v>
      </c>
      <c r="BL1" s="2" t="s">
        <v>36</v>
      </c>
      <c r="BM1" s="2" t="s">
        <v>37</v>
      </c>
      <c r="BN1" s="2" t="s">
        <v>28</v>
      </c>
      <c r="BO1" s="2" t="s">
        <v>29</v>
      </c>
      <c r="BP1" s="2" t="s">
        <v>34</v>
      </c>
      <c r="BQ1" s="2" t="s">
        <v>35</v>
      </c>
      <c r="BR1" s="2" t="s">
        <v>30</v>
      </c>
      <c r="BS1" s="2" t="s">
        <v>31</v>
      </c>
      <c r="BT1" s="2" t="s">
        <v>32</v>
      </c>
      <c r="BU1" s="2" t="s">
        <v>33</v>
      </c>
    </row>
    <row r="2" spans="1:73" x14ac:dyDescent="0.45">
      <c r="A2">
        <v>1</v>
      </c>
      <c r="B2" s="3">
        <v>7.1749999999999998</v>
      </c>
      <c r="C2" s="3">
        <v>1.6</v>
      </c>
      <c r="D2" s="3">
        <v>5.98</v>
      </c>
      <c r="E2" s="4">
        <v>0.48</v>
      </c>
      <c r="F2" s="4">
        <v>17.2</v>
      </c>
      <c r="G2" s="4">
        <v>19.8</v>
      </c>
      <c r="H2" s="6">
        <v>2.1</v>
      </c>
      <c r="I2" s="6">
        <v>1.95</v>
      </c>
      <c r="J2" s="4">
        <v>62.4</v>
      </c>
      <c r="K2" s="4">
        <v>68.400000000000006</v>
      </c>
      <c r="L2" s="6">
        <v>5.45</v>
      </c>
      <c r="M2" s="6">
        <v>5.25</v>
      </c>
      <c r="N2" s="6">
        <v>25.4</v>
      </c>
      <c r="O2" s="6">
        <f t="shared" ref="O2:O7" si="0">N2+0.8</f>
        <v>26.2</v>
      </c>
      <c r="P2" s="3">
        <v>84.26</v>
      </c>
      <c r="Q2" s="3">
        <v>87.46</v>
      </c>
      <c r="R2" s="6">
        <v>32</v>
      </c>
      <c r="S2" s="6">
        <f>R2-2.2</f>
        <v>29.8</v>
      </c>
      <c r="T2" s="4">
        <v>22.259999999999994</v>
      </c>
      <c r="U2" s="3">
        <v>24.79</v>
      </c>
      <c r="V2" s="5">
        <v>2.214</v>
      </c>
      <c r="W2" s="5">
        <v>2.6139999999999999</v>
      </c>
      <c r="X2" s="5">
        <v>7.8490000000000002</v>
      </c>
      <c r="Y2" s="5">
        <v>11.256</v>
      </c>
      <c r="Z2" s="5">
        <v>0.63300000000000001</v>
      </c>
      <c r="AA2" s="5">
        <v>0.65600000000000003</v>
      </c>
      <c r="AB2" s="3">
        <v>3.37</v>
      </c>
      <c r="AC2" s="3">
        <v>2.8</v>
      </c>
      <c r="AD2" s="5">
        <v>0.79</v>
      </c>
      <c r="AE2" s="5">
        <v>0.91200000000000003</v>
      </c>
      <c r="AF2" s="5">
        <v>0.71100000000000008</v>
      </c>
      <c r="AG2" s="5">
        <v>0.54900000000000004</v>
      </c>
      <c r="AH2" s="5">
        <v>1.0359999999999998</v>
      </c>
      <c r="AI2" s="5">
        <v>0.79200000000000004</v>
      </c>
      <c r="AN2" s="3"/>
      <c r="AO2" s="3"/>
      <c r="AP2" s="12"/>
      <c r="AQ2" s="12"/>
      <c r="AR2" s="6"/>
      <c r="AT2" s="4">
        <v>64.400000000000006</v>
      </c>
      <c r="AU2" s="4">
        <v>66.900000000000006</v>
      </c>
      <c r="AV2" s="4">
        <v>17.100000000000001</v>
      </c>
      <c r="AW2" s="4">
        <v>17.700000000000003</v>
      </c>
      <c r="AX2" s="4">
        <v>60.2</v>
      </c>
      <c r="AY2" s="4">
        <f>AX2+1.2</f>
        <v>61.400000000000006</v>
      </c>
      <c r="AZ2" s="6">
        <v>41.9</v>
      </c>
      <c r="BA2" s="6">
        <f>AZ2+0.45</f>
        <v>42.35</v>
      </c>
      <c r="BB2" s="3">
        <v>75.510000000000005</v>
      </c>
      <c r="BC2" s="3">
        <v>80.3</v>
      </c>
      <c r="BD2" s="6">
        <v>27</v>
      </c>
      <c r="BE2" s="6">
        <v>24.6</v>
      </c>
      <c r="BF2" s="16">
        <v>18.809999999999992</v>
      </c>
      <c r="BG2" s="16">
        <v>20.98</v>
      </c>
      <c r="BH2" s="5">
        <v>1.3639999999999999</v>
      </c>
      <c r="BI2" s="19">
        <v>1.589</v>
      </c>
      <c r="BJ2" s="5">
        <v>2.6560000000000001</v>
      </c>
      <c r="BK2" s="5">
        <v>2.948</v>
      </c>
      <c r="BL2" s="5">
        <v>0.61399999999999999</v>
      </c>
      <c r="BM2" s="5">
        <v>0.63800000000000001</v>
      </c>
      <c r="BN2" s="3">
        <v>3.0100000000000002</v>
      </c>
      <c r="BO2" s="3">
        <v>2.66</v>
      </c>
      <c r="BP2" s="5">
        <v>0.82600000000000007</v>
      </c>
      <c r="BQ2" s="5">
        <v>0.92600000000000005</v>
      </c>
      <c r="BR2" s="5">
        <v>0.157</v>
      </c>
      <c r="BS2" s="5">
        <v>0.129</v>
      </c>
      <c r="BT2" s="5">
        <v>0.34699999999999998</v>
      </c>
      <c r="BU2" s="5">
        <v>0.25600000000000001</v>
      </c>
    </row>
    <row r="3" spans="1:73" x14ac:dyDescent="0.45">
      <c r="A3">
        <v>2</v>
      </c>
      <c r="B3" s="3">
        <v>7.92</v>
      </c>
      <c r="C3" s="3">
        <v>2.2999999999999998</v>
      </c>
      <c r="D3" s="3">
        <v>5.21</v>
      </c>
      <c r="E3" s="4">
        <v>0.42</v>
      </c>
      <c r="F3" s="4">
        <v>16.8</v>
      </c>
      <c r="G3" s="4">
        <v>17.899999999999999</v>
      </c>
      <c r="H3" s="6">
        <v>1.95</v>
      </c>
      <c r="I3" s="6">
        <v>1.85</v>
      </c>
      <c r="J3" s="4">
        <v>58.9</v>
      </c>
      <c r="K3" s="4">
        <v>63.8</v>
      </c>
      <c r="L3" s="6">
        <v>6.1</v>
      </c>
      <c r="M3" s="6">
        <v>5.95</v>
      </c>
      <c r="N3" s="6">
        <v>26.1</v>
      </c>
      <c r="O3" s="6">
        <f t="shared" si="0"/>
        <v>26.900000000000002</v>
      </c>
      <c r="P3" s="3">
        <v>85.13</v>
      </c>
      <c r="Q3" s="3">
        <v>87.42</v>
      </c>
      <c r="R3" s="6">
        <v>33</v>
      </c>
      <c r="S3" s="6">
        <v>29.8</v>
      </c>
      <c r="T3" s="4">
        <v>22.839999999999996</v>
      </c>
      <c r="U3" s="3">
        <v>25.16</v>
      </c>
      <c r="V3" s="5">
        <v>2.3140000000000001</v>
      </c>
      <c r="W3" s="5">
        <v>2.589</v>
      </c>
      <c r="X3" s="5">
        <v>7.6420000000000003</v>
      </c>
      <c r="Y3" s="5">
        <v>10.846</v>
      </c>
      <c r="Z3" s="5">
        <v>0.64100000000000001</v>
      </c>
      <c r="AA3" s="5">
        <v>0.66800000000000004</v>
      </c>
      <c r="AB3" s="3">
        <v>3.26</v>
      </c>
      <c r="AC3" s="3">
        <v>2.8699999999999997</v>
      </c>
      <c r="AD3" s="5">
        <v>0.78700000000000003</v>
      </c>
      <c r="AE3" s="5">
        <v>0.876</v>
      </c>
      <c r="AF3" s="5">
        <v>0.76600000000000001</v>
      </c>
      <c r="AG3" s="5">
        <v>0.58599999999999997</v>
      </c>
      <c r="AH3" s="5">
        <v>1.1359999999999999</v>
      </c>
      <c r="AI3" s="5">
        <v>0.90300000000000002</v>
      </c>
      <c r="AN3" s="3"/>
      <c r="AO3" s="3"/>
      <c r="AP3" s="12"/>
      <c r="AQ3" s="12"/>
      <c r="AR3" s="6"/>
      <c r="AT3" s="4">
        <v>63.8</v>
      </c>
      <c r="AU3" s="4">
        <v>67.2</v>
      </c>
      <c r="AV3" s="4">
        <v>16.899999999999999</v>
      </c>
      <c r="AW3" s="4">
        <v>17.5</v>
      </c>
      <c r="AX3" s="4">
        <v>58.9</v>
      </c>
      <c r="AY3" s="4">
        <v>60.2</v>
      </c>
      <c r="AZ3" s="6">
        <v>42.6</v>
      </c>
      <c r="BA3" s="6">
        <f>AZ3+0.45</f>
        <v>43.050000000000004</v>
      </c>
      <c r="BB3" s="3">
        <v>76.38</v>
      </c>
      <c r="BC3" s="3">
        <v>80.62</v>
      </c>
      <c r="BD3" s="6">
        <v>28</v>
      </c>
      <c r="BE3" s="6">
        <v>24.6</v>
      </c>
      <c r="BF3" s="16">
        <v>19.389999999999993</v>
      </c>
      <c r="BG3" s="16">
        <v>20.96</v>
      </c>
      <c r="BH3" s="5">
        <v>1.3620000000000001</v>
      </c>
      <c r="BI3" s="19">
        <v>1.6120000000000001</v>
      </c>
      <c r="BJ3" s="5">
        <v>2.742</v>
      </c>
      <c r="BK3" s="5">
        <v>3.1230000000000002</v>
      </c>
      <c r="BL3" s="5">
        <v>0.628</v>
      </c>
      <c r="BM3" s="5">
        <v>0.64600000000000002</v>
      </c>
      <c r="BN3" s="3">
        <v>2.9</v>
      </c>
      <c r="BO3" s="3">
        <v>2.57</v>
      </c>
      <c r="BP3" s="5">
        <v>0.82300000000000006</v>
      </c>
      <c r="BQ3" s="5">
        <v>1.0229999999999999</v>
      </c>
      <c r="BR3" s="5">
        <v>0.16200000000000001</v>
      </c>
      <c r="BS3" s="5">
        <v>0.13200000000000001</v>
      </c>
      <c r="BT3" s="5">
        <v>0.36799999999999999</v>
      </c>
      <c r="BU3" s="5">
        <v>0.28099999999999997</v>
      </c>
    </row>
    <row r="4" spans="1:73" x14ac:dyDescent="0.45">
      <c r="A4">
        <v>3</v>
      </c>
      <c r="B4" s="3">
        <v>8.06</v>
      </c>
      <c r="C4" s="3">
        <v>2.1</v>
      </c>
      <c r="D4" s="3">
        <v>7.29</v>
      </c>
      <c r="E4" s="4">
        <v>0.5</v>
      </c>
      <c r="F4" s="4">
        <v>15.9</v>
      </c>
      <c r="G4" s="4">
        <v>17.100000000000001</v>
      </c>
      <c r="H4" s="6">
        <v>3.1</v>
      </c>
      <c r="I4" s="6">
        <v>2.95</v>
      </c>
      <c r="J4" s="4">
        <v>54.6</v>
      </c>
      <c r="K4" s="4">
        <v>57.8</v>
      </c>
      <c r="L4" s="6">
        <v>6.25</v>
      </c>
      <c r="M4" s="6">
        <v>6.12</v>
      </c>
      <c r="N4" s="6">
        <v>24.8</v>
      </c>
      <c r="O4" s="6">
        <f t="shared" si="0"/>
        <v>25.6</v>
      </c>
      <c r="P4" s="3">
        <v>85.23</v>
      </c>
      <c r="Q4" s="3">
        <v>87.98</v>
      </c>
      <c r="R4" s="6">
        <v>32.800000000000004</v>
      </c>
      <c r="S4" s="6">
        <f>R4-2.2</f>
        <v>30.600000000000005</v>
      </c>
      <c r="T4" s="4">
        <v>21.289999999999996</v>
      </c>
      <c r="U4" s="3">
        <v>23.78</v>
      </c>
      <c r="V4" s="5">
        <v>2.1240000000000001</v>
      </c>
      <c r="W4" s="5">
        <v>2.3450000000000002</v>
      </c>
      <c r="X4" s="5">
        <v>7.5259999999999998</v>
      </c>
      <c r="Y4" s="5">
        <v>9.9960000000000004</v>
      </c>
      <c r="Z4" s="5">
        <v>0.61799999999999999</v>
      </c>
      <c r="AA4" s="5">
        <v>0.67400000000000004</v>
      </c>
      <c r="AB4" s="3">
        <v>3.87</v>
      </c>
      <c r="AC4" s="3">
        <v>3.28</v>
      </c>
      <c r="AD4" s="5">
        <v>0.77500000000000002</v>
      </c>
      <c r="AE4" s="5">
        <v>0.92600000000000005</v>
      </c>
      <c r="AF4" s="5">
        <v>0.61599999999999999</v>
      </c>
      <c r="AG4" s="5">
        <v>0.48599999999999999</v>
      </c>
      <c r="AH4" s="5">
        <v>0.999</v>
      </c>
      <c r="AI4" s="5">
        <v>0.77600000000000002</v>
      </c>
      <c r="AN4" s="3"/>
      <c r="AO4" s="3"/>
      <c r="AP4" s="12"/>
      <c r="AQ4" s="12"/>
      <c r="AR4" s="6"/>
      <c r="AT4" s="4">
        <v>65.099999999999994</v>
      </c>
      <c r="AU4" s="4">
        <v>68.2</v>
      </c>
      <c r="AV4" s="4">
        <v>15.9</v>
      </c>
      <c r="AW4" s="4">
        <v>16.5</v>
      </c>
      <c r="AX4" s="4">
        <v>63.2</v>
      </c>
      <c r="AY4" s="4">
        <v>64.2</v>
      </c>
      <c r="AZ4" s="6">
        <v>41.3</v>
      </c>
      <c r="BA4" s="6">
        <f>AZ4+0.45</f>
        <v>41.75</v>
      </c>
      <c r="BB4" s="3">
        <v>76.48</v>
      </c>
      <c r="BC4" s="3">
        <v>81.09</v>
      </c>
      <c r="BD4" s="6">
        <v>27.800000000000004</v>
      </c>
      <c r="BE4" s="6">
        <v>25.400000000000006</v>
      </c>
      <c r="BF4" s="16">
        <v>17.839999999999993</v>
      </c>
      <c r="BG4" s="16">
        <v>21.12</v>
      </c>
      <c r="BH4" s="5">
        <v>1.274</v>
      </c>
      <c r="BI4" s="19">
        <v>1.4450000000000001</v>
      </c>
      <c r="BJ4" s="5">
        <v>2.6259999999999994</v>
      </c>
      <c r="BK4" s="5">
        <v>2.948</v>
      </c>
      <c r="BL4" s="5">
        <v>0.60899999999999999</v>
      </c>
      <c r="BM4" s="5">
        <v>0.65100000000000002</v>
      </c>
      <c r="BN4" s="3">
        <v>3.05</v>
      </c>
      <c r="BO4" s="3">
        <v>2.4700000000000002</v>
      </c>
      <c r="BP4" s="5">
        <v>0.81100000000000005</v>
      </c>
      <c r="BQ4" s="5">
        <v>0.94599999999999995</v>
      </c>
      <c r="BR4" s="5">
        <v>0.189</v>
      </c>
      <c r="BS4" s="5">
        <v>0.14199999999999999</v>
      </c>
      <c r="BT4" s="5">
        <v>0.34899999999999998</v>
      </c>
      <c r="BU4" s="5">
        <v>0.27899999999999997</v>
      </c>
    </row>
    <row r="5" spans="1:73" x14ac:dyDescent="0.45">
      <c r="A5">
        <v>4</v>
      </c>
      <c r="B5" s="7">
        <v>8.1</v>
      </c>
      <c r="C5" s="7">
        <v>2.6</v>
      </c>
      <c r="D5" s="7">
        <v>9.41</v>
      </c>
      <c r="E5" s="4">
        <v>0.41</v>
      </c>
      <c r="F5" s="4">
        <v>14.8</v>
      </c>
      <c r="G5" s="4">
        <v>16.399999999999999</v>
      </c>
      <c r="H5" s="18">
        <v>2.4500000000000002</v>
      </c>
      <c r="I5" s="6">
        <v>2.2599999999999998</v>
      </c>
      <c r="J5" s="4">
        <v>56.8</v>
      </c>
      <c r="K5" s="4">
        <v>61.4</v>
      </c>
      <c r="L5" s="6">
        <v>6.15</v>
      </c>
      <c r="M5" s="6">
        <v>5.85</v>
      </c>
      <c r="N5" s="6">
        <v>25.34</v>
      </c>
      <c r="O5" s="6">
        <f t="shared" si="0"/>
        <v>26.14</v>
      </c>
      <c r="P5" s="3">
        <v>84.96</v>
      </c>
      <c r="Q5" s="3">
        <v>87.46</v>
      </c>
      <c r="R5" s="6">
        <v>33.300000000000004</v>
      </c>
      <c r="S5" s="6">
        <v>29.8</v>
      </c>
      <c r="T5" s="4">
        <v>20.589999999999996</v>
      </c>
      <c r="U5" s="3">
        <v>24.56</v>
      </c>
      <c r="V5" s="5">
        <v>2.2214</v>
      </c>
      <c r="W5" s="5">
        <v>2.621</v>
      </c>
      <c r="X5" s="5">
        <v>7.6840000000000002</v>
      </c>
      <c r="Y5" s="5">
        <v>10.456</v>
      </c>
      <c r="Z5" s="5">
        <v>0.63</v>
      </c>
      <c r="AA5" s="5">
        <v>0.64700000000000002</v>
      </c>
      <c r="AB5" s="3">
        <v>4.01</v>
      </c>
      <c r="AC5" s="3">
        <v>3.42</v>
      </c>
      <c r="AD5" s="5">
        <v>0.76700000000000002</v>
      </c>
      <c r="AE5" s="5">
        <v>1.0209999999999999</v>
      </c>
      <c r="AF5" s="5">
        <v>0.65300000000000002</v>
      </c>
      <c r="AG5" s="5">
        <v>0.51200000000000001</v>
      </c>
      <c r="AH5" s="5">
        <v>0.90900000000000003</v>
      </c>
      <c r="AI5" s="5">
        <v>0.74299999999999999</v>
      </c>
      <c r="AN5" s="7"/>
      <c r="AO5" s="7"/>
      <c r="AP5" s="12"/>
      <c r="AQ5" s="12"/>
      <c r="AR5" s="6"/>
      <c r="AT5" s="4">
        <v>60.4</v>
      </c>
      <c r="AU5" s="4">
        <v>63.4</v>
      </c>
      <c r="AV5" s="4">
        <v>17.2</v>
      </c>
      <c r="AW5" s="4">
        <v>18</v>
      </c>
      <c r="AX5" s="4">
        <v>57.8</v>
      </c>
      <c r="AY5" s="4">
        <v>58.9</v>
      </c>
      <c r="AZ5" s="6">
        <v>41.84</v>
      </c>
      <c r="BA5" s="6">
        <f>AZ5+0.45</f>
        <v>42.290000000000006</v>
      </c>
      <c r="BB5" s="3">
        <v>76.209999999999994</v>
      </c>
      <c r="BC5" s="3">
        <v>81.430000000000007</v>
      </c>
      <c r="BD5" s="6">
        <v>28.300000000000004</v>
      </c>
      <c r="BE5" s="6">
        <v>24.6</v>
      </c>
      <c r="BF5" s="16">
        <v>17.139999999999993</v>
      </c>
      <c r="BG5" s="16">
        <v>20.46</v>
      </c>
      <c r="BH5" s="5">
        <v>1.3714</v>
      </c>
      <c r="BI5" s="19">
        <v>1.621</v>
      </c>
      <c r="BJ5" s="5">
        <v>2.7839999999999998</v>
      </c>
      <c r="BK5" s="5">
        <v>3.125</v>
      </c>
      <c r="BL5" s="5">
        <v>0.621</v>
      </c>
      <c r="BM5" s="5">
        <v>0.63800000000000001</v>
      </c>
      <c r="BN5" s="3">
        <v>3.25</v>
      </c>
      <c r="BO5" s="3">
        <v>2.76</v>
      </c>
      <c r="BP5" s="5">
        <v>0.80300000000000005</v>
      </c>
      <c r="BQ5" s="5">
        <v>0.97099999999999997</v>
      </c>
      <c r="BR5" s="5">
        <v>0.14899999999999999</v>
      </c>
      <c r="BS5" s="5">
        <v>0.112</v>
      </c>
      <c r="BT5" s="5">
        <v>0.36699999999999999</v>
      </c>
      <c r="BU5" s="5">
        <v>0.29599999999999999</v>
      </c>
    </row>
    <row r="6" spans="1:73" x14ac:dyDescent="0.45">
      <c r="A6">
        <v>5</v>
      </c>
      <c r="B6" s="3">
        <v>8.16</v>
      </c>
      <c r="C6" s="3">
        <v>4.3</v>
      </c>
      <c r="D6" s="3">
        <v>6.84</v>
      </c>
      <c r="E6" s="4">
        <v>0.43</v>
      </c>
      <c r="F6" s="4">
        <v>18.2</v>
      </c>
      <c r="G6" s="4">
        <v>20.100000000000001</v>
      </c>
      <c r="H6" s="6">
        <v>3.45</v>
      </c>
      <c r="I6" s="6">
        <v>3.24</v>
      </c>
      <c r="J6" s="4">
        <v>62.4</v>
      </c>
      <c r="K6" s="4">
        <v>66.900000000000006</v>
      </c>
      <c r="L6" s="6">
        <v>5.52</v>
      </c>
      <c r="M6" s="6">
        <v>5.25</v>
      </c>
      <c r="N6" s="6">
        <v>26.2</v>
      </c>
      <c r="O6" s="6">
        <f t="shared" si="0"/>
        <v>27</v>
      </c>
      <c r="P6" s="3">
        <v>84.23</v>
      </c>
      <c r="Q6" s="3">
        <v>87.24</v>
      </c>
      <c r="R6" s="6">
        <v>33</v>
      </c>
      <c r="S6" s="6">
        <f>R6-2.6</f>
        <v>30.4</v>
      </c>
      <c r="T6" s="4">
        <v>22.259999999999994</v>
      </c>
      <c r="U6" s="3">
        <v>26.14</v>
      </c>
      <c r="V6" s="5">
        <v>2.01254</v>
      </c>
      <c r="W6" s="5">
        <v>2.3210000000000002</v>
      </c>
      <c r="X6" s="5">
        <v>7.226</v>
      </c>
      <c r="Y6" s="5">
        <v>10.223000000000001</v>
      </c>
      <c r="Z6" s="5">
        <v>0.61899999999999999</v>
      </c>
      <c r="AA6" s="5">
        <v>0.63800000000000001</v>
      </c>
      <c r="AB6" s="3">
        <v>3.56</v>
      </c>
      <c r="AC6" s="3">
        <v>2.86</v>
      </c>
      <c r="AD6" s="5">
        <v>0.76100000000000001</v>
      </c>
      <c r="AE6" s="5">
        <v>0.93600000000000005</v>
      </c>
      <c r="AF6" s="5">
        <v>0.74199999999999999</v>
      </c>
      <c r="AG6" s="5">
        <v>0.59599999999999997</v>
      </c>
      <c r="AH6" s="5">
        <v>1.1359999999999999</v>
      </c>
      <c r="AI6" s="5">
        <v>0.876</v>
      </c>
      <c r="AN6" s="3"/>
      <c r="AO6" s="3"/>
      <c r="AP6" s="12"/>
      <c r="AQ6" s="12"/>
      <c r="AR6" s="6"/>
      <c r="AT6" s="4">
        <v>65.2</v>
      </c>
      <c r="AU6" s="4">
        <v>67.8</v>
      </c>
      <c r="AV6" s="4">
        <v>16.399999999999999</v>
      </c>
      <c r="AW6" s="4">
        <v>17.2</v>
      </c>
      <c r="AX6" s="4">
        <v>56.9</v>
      </c>
      <c r="AY6" s="4">
        <f>AX6+3.6</f>
        <v>60.5</v>
      </c>
      <c r="AZ6" s="6">
        <v>42.7</v>
      </c>
      <c r="BA6" s="6">
        <f t="shared" ref="BA6:BA11" si="1">AZ6+0.535</f>
        <v>43.234999999999999</v>
      </c>
      <c r="BB6" s="3">
        <v>75.48</v>
      </c>
      <c r="BC6" s="3">
        <v>79.989999999999995</v>
      </c>
      <c r="BD6" s="6">
        <v>28</v>
      </c>
      <c r="BE6" s="6">
        <v>25.2</v>
      </c>
      <c r="BF6" s="16">
        <v>18.809999999999992</v>
      </c>
      <c r="BG6" s="16">
        <v>22.14</v>
      </c>
      <c r="BH6" s="5">
        <v>1.19754</v>
      </c>
      <c r="BI6" s="19">
        <v>1.4219999999999999</v>
      </c>
      <c r="BJ6" s="5">
        <v>2.5259999999999998</v>
      </c>
      <c r="BK6" s="5">
        <v>2.8559999999999999</v>
      </c>
      <c r="BL6" s="5">
        <v>0.61</v>
      </c>
      <c r="BM6" s="5">
        <v>0.64100000000000001</v>
      </c>
      <c r="BN6" s="3">
        <v>3.2</v>
      </c>
      <c r="BO6" s="3">
        <v>2.5099999999999998</v>
      </c>
      <c r="BP6" s="5">
        <v>0.81300000000000006</v>
      </c>
      <c r="BQ6" s="5">
        <v>0.93600000000000005</v>
      </c>
      <c r="BR6" s="5">
        <v>0.16900000000000001</v>
      </c>
      <c r="BS6" s="5">
        <v>0.13100000000000001</v>
      </c>
      <c r="BT6" s="5">
        <v>0.35399999999999998</v>
      </c>
      <c r="BU6" s="5">
        <v>0.25600000000000001</v>
      </c>
    </row>
    <row r="7" spans="1:73" x14ac:dyDescent="0.45">
      <c r="A7">
        <v>6</v>
      </c>
      <c r="B7" s="3">
        <v>8.2200000000000006</v>
      </c>
      <c r="C7" s="3">
        <v>3.7</v>
      </c>
      <c r="D7" s="3">
        <v>4.21</v>
      </c>
      <c r="E7" s="4">
        <v>0.57999999999999996</v>
      </c>
      <c r="F7" s="4">
        <v>20.100000000000001</v>
      </c>
      <c r="G7" s="4">
        <v>22.4</v>
      </c>
      <c r="H7" s="6">
        <v>1.56</v>
      </c>
      <c r="I7" s="6">
        <v>1.25</v>
      </c>
      <c r="J7" s="4">
        <v>61.4</v>
      </c>
      <c r="K7" s="4">
        <v>66.900000000000006</v>
      </c>
      <c r="L7" s="6">
        <v>6.12</v>
      </c>
      <c r="M7" s="6">
        <v>5.85</v>
      </c>
      <c r="N7" s="6">
        <v>25.8</v>
      </c>
      <c r="O7" s="6">
        <f t="shared" si="0"/>
        <v>26.6</v>
      </c>
      <c r="P7" s="3">
        <v>84.54</v>
      </c>
      <c r="Q7" s="3">
        <v>87.56</v>
      </c>
      <c r="R7" s="6">
        <v>32.800000000000004</v>
      </c>
      <c r="S7" s="6">
        <f>R7-2.6</f>
        <v>30.200000000000003</v>
      </c>
      <c r="T7" s="4">
        <v>23.149999999999995</v>
      </c>
      <c r="U7" s="3">
        <v>27.14</v>
      </c>
      <c r="V7" s="5">
        <v>2.2147000000000001</v>
      </c>
      <c r="W7" s="5">
        <v>2.456</v>
      </c>
      <c r="X7" s="5">
        <v>7.2560000000000002</v>
      </c>
      <c r="Y7" s="5">
        <v>10.234</v>
      </c>
      <c r="Z7" s="5">
        <v>0.623</v>
      </c>
      <c r="AA7" s="5">
        <v>0.64900000000000002</v>
      </c>
      <c r="AB7" s="3">
        <v>3.26</v>
      </c>
      <c r="AC7" s="3">
        <v>2.67</v>
      </c>
      <c r="AD7" s="5">
        <v>0.77200000000000002</v>
      </c>
      <c r="AE7" s="5">
        <v>0.94699999999999995</v>
      </c>
      <c r="AF7" s="5">
        <v>0.61199999999999999</v>
      </c>
      <c r="AG7" s="5">
        <v>0.45600000000000002</v>
      </c>
      <c r="AH7" s="5">
        <v>1.248</v>
      </c>
      <c r="AI7" s="5">
        <v>0.89200000000000002</v>
      </c>
      <c r="AN7" s="3"/>
      <c r="AO7" s="3"/>
      <c r="AP7" s="12"/>
      <c r="AQ7" s="12"/>
      <c r="AR7" s="6"/>
      <c r="AT7" s="4">
        <v>66.099999999999994</v>
      </c>
      <c r="AU7" s="4">
        <v>69.099999999999994</v>
      </c>
      <c r="AV7" s="4">
        <v>18.100000000000001</v>
      </c>
      <c r="AW7" s="4">
        <v>18.900000000000002</v>
      </c>
      <c r="AX7" s="4">
        <v>62.4</v>
      </c>
      <c r="AY7" s="4">
        <f>AX7+2.2</f>
        <v>64.599999999999994</v>
      </c>
      <c r="AZ7" s="6">
        <v>42.3</v>
      </c>
      <c r="BA7" s="6">
        <f t="shared" si="1"/>
        <v>42.834999999999994</v>
      </c>
      <c r="BB7" s="3">
        <v>75.7</v>
      </c>
      <c r="BC7" s="3">
        <v>80.31</v>
      </c>
      <c r="BD7" s="6">
        <v>27.800000000000004</v>
      </c>
      <c r="BE7" s="6">
        <v>25.000000000000004</v>
      </c>
      <c r="BF7" s="16">
        <v>19.699999999999992</v>
      </c>
      <c r="BG7" s="16">
        <v>22.48</v>
      </c>
      <c r="BH7" s="5">
        <v>1.3997000000000002</v>
      </c>
      <c r="BI7" s="19">
        <v>1.6160000000000001</v>
      </c>
      <c r="BJ7" s="5">
        <v>2.7149999999999999</v>
      </c>
      <c r="BK7" s="5">
        <v>3.0139999999999998</v>
      </c>
      <c r="BL7" s="5">
        <v>0.61399999999999999</v>
      </c>
      <c r="BM7" s="5">
        <v>0.65600000000000003</v>
      </c>
      <c r="BN7" s="3">
        <v>2.9</v>
      </c>
      <c r="BO7" s="3">
        <v>2.37</v>
      </c>
      <c r="BP7" s="5">
        <v>0.82100000000000006</v>
      </c>
      <c r="BQ7" s="5">
        <v>1.0109999999999999</v>
      </c>
      <c r="BR7" s="5">
        <v>0.17599999999999999</v>
      </c>
      <c r="BS7" s="5">
        <v>0.129</v>
      </c>
      <c r="BT7" s="5">
        <v>0.34599999999999997</v>
      </c>
      <c r="BU7" s="5">
        <v>0.26499999999999996</v>
      </c>
    </row>
    <row r="8" spans="1:73" x14ac:dyDescent="0.45">
      <c r="A8">
        <v>7</v>
      </c>
      <c r="B8" s="3">
        <v>8.2799999999999994</v>
      </c>
      <c r="C8" s="3">
        <v>5.5</v>
      </c>
      <c r="D8" s="4">
        <v>8.24</v>
      </c>
      <c r="E8" s="4">
        <v>0.52</v>
      </c>
      <c r="F8" s="4">
        <v>16.2</v>
      </c>
      <c r="G8" s="4">
        <v>18.399999999999999</v>
      </c>
      <c r="H8" s="6">
        <v>5.2</v>
      </c>
      <c r="I8" s="6">
        <v>4.8499999999999996</v>
      </c>
      <c r="J8" s="4">
        <v>58.4</v>
      </c>
      <c r="K8" s="4">
        <v>63.8</v>
      </c>
      <c r="L8" s="6">
        <v>6.45</v>
      </c>
      <c r="M8" s="6">
        <v>6.15</v>
      </c>
      <c r="N8" s="6">
        <v>24.9</v>
      </c>
      <c r="O8" s="6">
        <f t="shared" ref="O8:O13" si="2">N8+0.9</f>
        <v>25.799999999999997</v>
      </c>
      <c r="P8" s="3">
        <v>83.56</v>
      </c>
      <c r="Q8" s="3">
        <v>86.42</v>
      </c>
      <c r="R8" s="6">
        <v>33.340000000000003</v>
      </c>
      <c r="S8" s="6">
        <v>29.8</v>
      </c>
      <c r="T8" s="4">
        <v>22.109999999999996</v>
      </c>
      <c r="U8" s="3">
        <v>24.56</v>
      </c>
      <c r="V8" s="5">
        <v>2.1360000000000001</v>
      </c>
      <c r="W8" s="5">
        <v>2.5526</v>
      </c>
      <c r="X8" s="5">
        <v>7.4889999999999999</v>
      </c>
      <c r="Y8" s="5">
        <v>9.8989999999999991</v>
      </c>
      <c r="Z8" s="5">
        <v>0.624</v>
      </c>
      <c r="AA8" s="5">
        <v>0.65900000000000003</v>
      </c>
      <c r="AB8" s="3">
        <v>4.12</v>
      </c>
      <c r="AC8" s="3">
        <v>3.71</v>
      </c>
      <c r="AD8" s="5">
        <v>0.75900000000000001</v>
      </c>
      <c r="AE8" s="5">
        <v>0.998</v>
      </c>
      <c r="AF8" s="5">
        <v>0.52600000000000002</v>
      </c>
      <c r="AG8" s="5">
        <v>0.41199999999999998</v>
      </c>
      <c r="AH8" s="5">
        <v>1.1989999999999998</v>
      </c>
      <c r="AI8" s="4">
        <v>0.92699999999999994</v>
      </c>
      <c r="AN8" s="3"/>
      <c r="AO8" s="3"/>
      <c r="AP8" s="12"/>
      <c r="AQ8" s="12"/>
      <c r="AR8" s="6"/>
      <c r="AT8" s="4">
        <v>64.400000000000006</v>
      </c>
      <c r="AU8" s="4">
        <f>AT8+3.4</f>
        <v>67.800000000000011</v>
      </c>
      <c r="AV8" s="4">
        <v>16.8</v>
      </c>
      <c r="AW8" s="4">
        <v>17.600000000000001</v>
      </c>
      <c r="AX8" s="4">
        <v>61.4</v>
      </c>
      <c r="AY8" s="4">
        <f>AX8+2.2</f>
        <v>63.6</v>
      </c>
      <c r="AZ8" s="6">
        <v>40.4</v>
      </c>
      <c r="BA8" s="6">
        <f t="shared" si="1"/>
        <v>40.934999999999995</v>
      </c>
      <c r="BB8" s="3">
        <v>74.72</v>
      </c>
      <c r="BC8" s="3">
        <v>79.67</v>
      </c>
      <c r="BD8" s="6">
        <v>28.340000000000003</v>
      </c>
      <c r="BE8" s="6">
        <v>24.6</v>
      </c>
      <c r="BF8" s="16">
        <v>18.349999999999994</v>
      </c>
      <c r="BG8" s="16">
        <v>21.16</v>
      </c>
      <c r="BH8" s="5">
        <v>1.3210000000000002</v>
      </c>
      <c r="BI8" s="19">
        <v>1.593</v>
      </c>
      <c r="BJ8" s="5">
        <v>2.5889999999999995</v>
      </c>
      <c r="BK8" s="5">
        <v>3.2559999999999998</v>
      </c>
      <c r="BL8" s="5">
        <v>0.61499999999999999</v>
      </c>
      <c r="BM8" s="5">
        <v>0.67100000000000004</v>
      </c>
      <c r="BN8" s="3">
        <v>3.16</v>
      </c>
      <c r="BO8" s="3">
        <v>2.61</v>
      </c>
      <c r="BP8" s="5">
        <v>0.80800000000000005</v>
      </c>
      <c r="BQ8" s="5">
        <v>1.04</v>
      </c>
      <c r="BR8" s="5">
        <v>0.17199999999999999</v>
      </c>
      <c r="BS8" s="5">
        <v>0.14099999999999999</v>
      </c>
      <c r="BT8" s="5">
        <v>0.371</v>
      </c>
      <c r="BU8" s="5">
        <v>0.29599999999999999</v>
      </c>
    </row>
    <row r="9" spans="1:73" x14ac:dyDescent="0.45">
      <c r="A9">
        <v>8</v>
      </c>
      <c r="B9" s="7">
        <v>8.32</v>
      </c>
      <c r="C9" s="7">
        <v>3.8000000000000003</v>
      </c>
      <c r="D9" s="4">
        <v>10.48</v>
      </c>
      <c r="E9" s="4">
        <v>0.41</v>
      </c>
      <c r="F9" s="4">
        <v>17.600000000000001</v>
      </c>
      <c r="G9" s="4">
        <v>18.899999999999999</v>
      </c>
      <c r="H9" s="18">
        <v>3.8</v>
      </c>
      <c r="I9" s="6">
        <v>3.24</v>
      </c>
      <c r="J9" s="4">
        <v>62.4</v>
      </c>
      <c r="K9" s="4">
        <v>69.099999999999994</v>
      </c>
      <c r="L9" s="6">
        <v>5.45</v>
      </c>
      <c r="M9" s="6">
        <v>5.25</v>
      </c>
      <c r="N9" s="6">
        <v>25.9</v>
      </c>
      <c r="O9" s="6">
        <f t="shared" si="2"/>
        <v>26.799999999999997</v>
      </c>
      <c r="P9" s="3">
        <v>84.23</v>
      </c>
      <c r="Q9" s="3">
        <v>87.12</v>
      </c>
      <c r="R9" s="6">
        <v>35.300000000000004</v>
      </c>
      <c r="S9" s="6">
        <f>R9-2.8</f>
        <v>32.500000000000007</v>
      </c>
      <c r="T9" s="4">
        <v>20.589999999999996</v>
      </c>
      <c r="U9" s="3">
        <v>23.15</v>
      </c>
      <c r="V9" s="5">
        <v>1.986</v>
      </c>
      <c r="W9" s="5">
        <v>2.34</v>
      </c>
      <c r="X9" s="5">
        <v>7.6449999999999996</v>
      </c>
      <c r="Y9" s="5">
        <v>10.214</v>
      </c>
      <c r="Z9" s="5">
        <v>0.60599999999999998</v>
      </c>
      <c r="AA9" s="5">
        <v>0.64700000000000002</v>
      </c>
      <c r="AB9" s="3">
        <v>3.48</v>
      </c>
      <c r="AC9" s="3">
        <v>2.98</v>
      </c>
      <c r="AD9" s="5">
        <v>0.76300000000000001</v>
      </c>
      <c r="AE9" s="5">
        <v>1.014</v>
      </c>
      <c r="AF9" s="5">
        <v>0.66800000000000004</v>
      </c>
      <c r="AG9" s="5">
        <v>0.51600000000000001</v>
      </c>
      <c r="AH9" s="5">
        <v>1.1019999999999999</v>
      </c>
      <c r="AI9" s="4">
        <v>0.85899999999999999</v>
      </c>
      <c r="AN9" s="7"/>
      <c r="AO9" s="7"/>
      <c r="AP9" s="12"/>
      <c r="AQ9" s="12"/>
      <c r="AR9" s="6"/>
      <c r="AT9" s="4">
        <v>58.4</v>
      </c>
      <c r="AU9" s="4">
        <v>63.2</v>
      </c>
      <c r="AV9" s="4">
        <v>17.399999999999999</v>
      </c>
      <c r="AW9" s="4">
        <v>18.2</v>
      </c>
      <c r="AX9" s="4">
        <v>58.9</v>
      </c>
      <c r="AY9" s="4">
        <f>AX9+2.2</f>
        <v>61.1</v>
      </c>
      <c r="AZ9" s="6">
        <v>41.4</v>
      </c>
      <c r="BA9" s="6">
        <f t="shared" si="1"/>
        <v>41.934999999999995</v>
      </c>
      <c r="BB9" s="3">
        <v>75.39</v>
      </c>
      <c r="BC9" s="3">
        <v>80.37</v>
      </c>
      <c r="BD9" s="6">
        <v>30.300000000000004</v>
      </c>
      <c r="BE9" s="6">
        <v>27.300000000000008</v>
      </c>
      <c r="BF9" s="16">
        <v>16.829999999999995</v>
      </c>
      <c r="BG9" s="16">
        <v>20.010000000000002</v>
      </c>
      <c r="BH9" s="5">
        <v>1.171</v>
      </c>
      <c r="BI9" s="19">
        <v>1.38</v>
      </c>
      <c r="BJ9" s="5">
        <v>2.3449999999999998</v>
      </c>
      <c r="BK9" s="5">
        <v>2.9449999999999998</v>
      </c>
      <c r="BL9" s="5">
        <v>0.59699999999999998</v>
      </c>
      <c r="BM9" s="5">
        <v>0.626</v>
      </c>
      <c r="BN9" s="3">
        <v>3.24</v>
      </c>
      <c r="BO9" s="3">
        <v>2.64</v>
      </c>
      <c r="BP9" s="5">
        <v>0.81537999999999999</v>
      </c>
      <c r="BQ9" s="5">
        <v>0.94599999999999995</v>
      </c>
      <c r="BR9" s="5">
        <v>0.18099999999999999</v>
      </c>
      <c r="BS9" s="5">
        <v>0.13100000000000001</v>
      </c>
      <c r="BT9" s="5">
        <v>0.376</v>
      </c>
      <c r="BU9" s="5">
        <v>0.26599999999999996</v>
      </c>
    </row>
    <row r="10" spans="1:73" x14ac:dyDescent="0.45">
      <c r="A10">
        <v>9</v>
      </c>
      <c r="B10" s="3">
        <v>8.35</v>
      </c>
      <c r="C10" s="3">
        <v>3.9</v>
      </c>
      <c r="D10" s="4">
        <v>9.23</v>
      </c>
      <c r="E10" s="4">
        <v>0.46</v>
      </c>
      <c r="F10" s="4">
        <v>13.8</v>
      </c>
      <c r="G10" s="4">
        <v>15.1</v>
      </c>
      <c r="H10" s="6">
        <v>2.78</v>
      </c>
      <c r="I10" s="6">
        <v>2.4</v>
      </c>
      <c r="J10" s="4">
        <v>58.9</v>
      </c>
      <c r="K10" s="4">
        <v>64.2</v>
      </c>
      <c r="L10" s="6">
        <v>7.1</v>
      </c>
      <c r="M10" s="6">
        <v>6.85</v>
      </c>
      <c r="N10" s="6">
        <v>25.4</v>
      </c>
      <c r="O10" s="6">
        <f t="shared" si="2"/>
        <v>26.299999999999997</v>
      </c>
      <c r="P10" s="3">
        <v>82.56</v>
      </c>
      <c r="Q10" s="3">
        <v>85.96</v>
      </c>
      <c r="R10" s="6">
        <v>34.800000000000004</v>
      </c>
      <c r="S10" s="6">
        <f>R10-2.8</f>
        <v>32.000000000000007</v>
      </c>
      <c r="T10" s="4">
        <v>23.149999999999995</v>
      </c>
      <c r="U10" s="3">
        <v>25.49</v>
      </c>
      <c r="V10" s="5">
        <v>1.879</v>
      </c>
      <c r="W10" s="5">
        <v>2.246</v>
      </c>
      <c r="X10" s="5">
        <v>7.4560000000000004</v>
      </c>
      <c r="Y10" s="5">
        <v>9.7850000000000001</v>
      </c>
      <c r="Z10" s="5">
        <v>0.627</v>
      </c>
      <c r="AA10" s="5">
        <v>0.65600000000000003</v>
      </c>
      <c r="AB10" s="3">
        <v>3.96</v>
      </c>
      <c r="AC10" s="3">
        <v>3.28</v>
      </c>
      <c r="AD10" s="5">
        <v>0.74299999999999999</v>
      </c>
      <c r="AE10" s="5">
        <v>0.84899999999999998</v>
      </c>
      <c r="AF10" s="5">
        <v>0.75600000000000001</v>
      </c>
      <c r="AG10" s="5">
        <v>0.623</v>
      </c>
      <c r="AH10" s="5">
        <v>1.258</v>
      </c>
      <c r="AI10" s="4">
        <v>0.91799999999999993</v>
      </c>
      <c r="AN10" s="3"/>
      <c r="AO10" s="3"/>
      <c r="AP10" s="12"/>
      <c r="AQ10" s="12"/>
      <c r="AR10" s="6"/>
      <c r="AT10" s="4">
        <v>62.8</v>
      </c>
      <c r="AU10" s="4">
        <v>67.099999999999994</v>
      </c>
      <c r="AV10" s="4">
        <v>16.8</v>
      </c>
      <c r="AW10" s="4">
        <v>17.600000000000001</v>
      </c>
      <c r="AX10" s="4">
        <v>54.8</v>
      </c>
      <c r="AY10" s="6">
        <f>AX10+4.8</f>
        <v>59.599999999999994</v>
      </c>
      <c r="AZ10" s="6">
        <v>40.9</v>
      </c>
      <c r="BA10" s="6">
        <f t="shared" si="1"/>
        <v>41.434999999999995</v>
      </c>
      <c r="BB10" s="3">
        <v>73.72</v>
      </c>
      <c r="BC10" s="3">
        <v>79.209999999999994</v>
      </c>
      <c r="BD10" s="6">
        <v>29.800000000000004</v>
      </c>
      <c r="BE10" s="6">
        <v>26.800000000000008</v>
      </c>
      <c r="BF10" s="16">
        <v>19.389999999999993</v>
      </c>
      <c r="BG10" s="16">
        <v>20.46</v>
      </c>
      <c r="BH10" s="5">
        <v>1.0640000000000001</v>
      </c>
      <c r="BI10" s="19">
        <v>1.286</v>
      </c>
      <c r="BJ10" s="5">
        <v>2.286</v>
      </c>
      <c r="BK10" s="5">
        <v>2.6560000000000001</v>
      </c>
      <c r="BL10" s="5">
        <v>0.61799999999999999</v>
      </c>
      <c r="BM10" s="5">
        <v>0.63100000000000001</v>
      </c>
      <c r="BN10" s="3">
        <v>3.26</v>
      </c>
      <c r="BO10" s="3">
        <v>2.72</v>
      </c>
      <c r="BP10" s="5">
        <v>0.79537999999999998</v>
      </c>
      <c r="BQ10" s="5">
        <v>0.91800000000000004</v>
      </c>
      <c r="BR10" s="5">
        <v>0.19600000000000001</v>
      </c>
      <c r="BS10" s="5">
        <v>0.151</v>
      </c>
      <c r="BT10" s="5">
        <v>0.34899999999999998</v>
      </c>
      <c r="BU10" s="5">
        <v>0.254</v>
      </c>
    </row>
    <row r="11" spans="1:73" x14ac:dyDescent="0.45">
      <c r="A11">
        <v>10</v>
      </c>
      <c r="B11" s="3">
        <v>8.3699999999999992</v>
      </c>
      <c r="C11" s="3">
        <v>4.5999999999999996</v>
      </c>
      <c r="D11" s="4">
        <v>13.2</v>
      </c>
      <c r="E11" s="4">
        <v>0.47</v>
      </c>
      <c r="F11" s="4">
        <v>14.6</v>
      </c>
      <c r="G11" s="4">
        <v>15.2</v>
      </c>
      <c r="H11" s="6">
        <v>4.12</v>
      </c>
      <c r="I11" s="6">
        <v>3.21</v>
      </c>
      <c r="J11" s="4">
        <v>62.4</v>
      </c>
      <c r="K11" s="4">
        <v>71.2</v>
      </c>
      <c r="L11" s="6">
        <v>6.45</v>
      </c>
      <c r="M11" s="6">
        <v>5.85</v>
      </c>
      <c r="N11" s="6">
        <v>24.8</v>
      </c>
      <c r="O11" s="6">
        <f t="shared" si="2"/>
        <v>25.7</v>
      </c>
      <c r="P11" s="3">
        <v>81.89</v>
      </c>
      <c r="Q11" s="3">
        <v>85.96</v>
      </c>
      <c r="R11" s="6">
        <v>34</v>
      </c>
      <c r="S11" s="6">
        <f>R11-2.9</f>
        <v>31.1</v>
      </c>
      <c r="T11" s="4">
        <v>22.589999999999996</v>
      </c>
      <c r="U11" s="3">
        <v>26.59</v>
      </c>
      <c r="V11" s="5">
        <v>2.0139999999999998</v>
      </c>
      <c r="W11" s="5">
        <v>2.5139999999999998</v>
      </c>
      <c r="X11" s="5">
        <v>7.1230000000000002</v>
      </c>
      <c r="Y11" s="5">
        <v>10.101000000000001</v>
      </c>
      <c r="Z11" s="5">
        <v>0.61799999999999999</v>
      </c>
      <c r="AA11" s="5">
        <v>0.65100000000000002</v>
      </c>
      <c r="AB11" s="3">
        <v>3.45</v>
      </c>
      <c r="AC11" s="3">
        <v>2.96</v>
      </c>
      <c r="AD11" s="5">
        <v>0.747</v>
      </c>
      <c r="AE11" s="5">
        <v>0.91800000000000004</v>
      </c>
      <c r="AF11" s="5">
        <v>0.77600000000000002</v>
      </c>
      <c r="AG11" s="5">
        <v>0.61699999999999999</v>
      </c>
      <c r="AH11" s="5">
        <v>1.3379999999999999</v>
      </c>
      <c r="AI11" s="4">
        <v>1.0029999999999999</v>
      </c>
      <c r="AN11" s="3"/>
      <c r="AO11" s="3"/>
      <c r="AP11" s="12"/>
      <c r="AQ11" s="12"/>
      <c r="AR11" s="6"/>
      <c r="AT11" s="4">
        <v>63.4</v>
      </c>
      <c r="AU11" s="4">
        <f>AT11+3.4</f>
        <v>66.8</v>
      </c>
      <c r="AV11" s="4">
        <v>17.2</v>
      </c>
      <c r="AW11" s="4">
        <v>18.2</v>
      </c>
      <c r="AX11" s="4">
        <v>56.8</v>
      </c>
      <c r="AY11" s="6">
        <f>AX11+3.56</f>
        <v>60.36</v>
      </c>
      <c r="AZ11" s="6">
        <v>40.299999999999997</v>
      </c>
      <c r="BA11" s="6">
        <f t="shared" si="1"/>
        <v>40.834999999999994</v>
      </c>
      <c r="BB11" s="3">
        <v>73.05</v>
      </c>
      <c r="BC11" s="3">
        <v>79.209999999999994</v>
      </c>
      <c r="BD11" s="6">
        <v>29</v>
      </c>
      <c r="BE11" s="6">
        <v>25.900000000000002</v>
      </c>
      <c r="BF11" s="16">
        <v>18.829999999999995</v>
      </c>
      <c r="BG11" s="16">
        <v>23.12</v>
      </c>
      <c r="BH11" s="5">
        <v>1.1989999999999998</v>
      </c>
      <c r="BI11" s="19">
        <v>1.454</v>
      </c>
      <c r="BJ11" s="5">
        <v>2.4129999999999998</v>
      </c>
      <c r="BK11" s="5">
        <v>2.746</v>
      </c>
      <c r="BL11" s="5">
        <v>0.60899999999999999</v>
      </c>
      <c r="BM11" s="5">
        <v>0.64100000000000001</v>
      </c>
      <c r="BN11" s="3">
        <v>3.21</v>
      </c>
      <c r="BO11" s="3">
        <v>2.54</v>
      </c>
      <c r="BP11" s="5">
        <v>0.79937999999999998</v>
      </c>
      <c r="BQ11" s="5">
        <v>0.88900000000000001</v>
      </c>
      <c r="BR11" s="5">
        <v>0.182</v>
      </c>
      <c r="BS11" s="5">
        <v>0.13800000000000001</v>
      </c>
      <c r="BT11" s="5">
        <v>0.36699999999999999</v>
      </c>
      <c r="BU11" s="5">
        <v>0.28099999999999997</v>
      </c>
    </row>
    <row r="12" spans="1:73" x14ac:dyDescent="0.45">
      <c r="A12">
        <v>11</v>
      </c>
      <c r="B12" s="3">
        <v>8.49</v>
      </c>
      <c r="C12" s="3">
        <v>5.4</v>
      </c>
      <c r="D12" s="4">
        <v>9.56</v>
      </c>
      <c r="E12" s="4">
        <v>0.35</v>
      </c>
      <c r="F12" s="4">
        <v>13.9</v>
      </c>
      <c r="G12" s="4">
        <v>14.9</v>
      </c>
      <c r="H12" s="6">
        <v>4.58</v>
      </c>
      <c r="I12" s="6">
        <v>3.48</v>
      </c>
      <c r="J12" s="4">
        <v>63.2</v>
      </c>
      <c r="K12" s="4">
        <v>72.5</v>
      </c>
      <c r="L12" s="6">
        <v>5.95</v>
      </c>
      <c r="M12" s="6">
        <v>4.8499999999999996</v>
      </c>
      <c r="N12" s="6">
        <v>25.7</v>
      </c>
      <c r="O12" s="6">
        <f t="shared" si="2"/>
        <v>26.599999999999998</v>
      </c>
      <c r="P12" s="3">
        <v>82.14</v>
      </c>
      <c r="Q12" s="3">
        <v>84.98</v>
      </c>
      <c r="R12" s="6">
        <v>34.400000000000006</v>
      </c>
      <c r="S12" s="6">
        <f>R12-2.9</f>
        <v>31.500000000000007</v>
      </c>
      <c r="T12" s="4">
        <v>21.189999999999994</v>
      </c>
      <c r="U12" s="3">
        <v>25.14</v>
      </c>
      <c r="V12" s="5">
        <v>1.9890000000000001</v>
      </c>
      <c r="W12" s="5">
        <v>2.4780000000000002</v>
      </c>
      <c r="X12" s="5">
        <v>7.4249999999999998</v>
      </c>
      <c r="Y12" s="5">
        <v>9.8490000000000002</v>
      </c>
      <c r="Z12" s="5">
        <v>0.59399999999999997</v>
      </c>
      <c r="AA12" s="5">
        <v>0.61199999999999999</v>
      </c>
      <c r="AB12" s="3">
        <v>4.0599999999999996</v>
      </c>
      <c r="AC12" s="3">
        <v>3.41</v>
      </c>
      <c r="AD12" s="5">
        <v>0.73599999999999999</v>
      </c>
      <c r="AE12" s="5">
        <v>0.94699999999999995</v>
      </c>
      <c r="AF12" s="5">
        <v>0.67500000000000004</v>
      </c>
      <c r="AG12" s="5">
        <v>0.504</v>
      </c>
      <c r="AH12" s="5">
        <v>1.2719999999999998</v>
      </c>
      <c r="AI12" s="4">
        <v>0.95399999999999996</v>
      </c>
      <c r="AN12" s="3"/>
      <c r="AO12" s="3"/>
      <c r="AP12" s="12"/>
      <c r="AQ12" s="12"/>
      <c r="AR12" s="6"/>
      <c r="AT12" s="4">
        <v>62.1</v>
      </c>
      <c r="AU12" s="4">
        <f>AT12+3.4</f>
        <v>65.5</v>
      </c>
      <c r="AV12" s="4">
        <v>17.5</v>
      </c>
      <c r="AW12" s="4">
        <v>18.5</v>
      </c>
      <c r="AX12" s="4">
        <v>57.8</v>
      </c>
      <c r="AY12" s="6">
        <f>AX12+3.56</f>
        <v>61.36</v>
      </c>
      <c r="AZ12" s="6">
        <v>41.2</v>
      </c>
      <c r="BA12" s="6">
        <f>AZ12+0.675</f>
        <v>41.875</v>
      </c>
      <c r="BB12" s="3">
        <v>73.225999999999999</v>
      </c>
      <c r="BC12" s="3">
        <v>78.23</v>
      </c>
      <c r="BD12" s="6">
        <v>29.400000000000006</v>
      </c>
      <c r="BE12" s="6">
        <v>26.300000000000008</v>
      </c>
      <c r="BF12" s="16">
        <v>17.429999999999993</v>
      </c>
      <c r="BG12" s="16">
        <v>22.14</v>
      </c>
      <c r="BH12" s="5">
        <v>1.1740000000000002</v>
      </c>
      <c r="BI12" s="19">
        <v>1.3680000000000001</v>
      </c>
      <c r="BJ12" s="5">
        <v>2.125</v>
      </c>
      <c r="BK12" s="5">
        <v>2.4249999999999998</v>
      </c>
      <c r="BL12" s="5">
        <v>0.58499999999999996</v>
      </c>
      <c r="BM12" s="5">
        <v>0.60599999999999998</v>
      </c>
      <c r="BN12" s="3">
        <v>3.42</v>
      </c>
      <c r="BO12" s="3">
        <v>2.85</v>
      </c>
      <c r="BP12" s="5">
        <v>0.77737999999999996</v>
      </c>
      <c r="BQ12" s="5">
        <v>1.0229999999999999</v>
      </c>
      <c r="BR12" s="5">
        <v>0.19600000000000001</v>
      </c>
      <c r="BS12" s="5">
        <v>0.16200000000000001</v>
      </c>
      <c r="BT12" s="5">
        <v>0.38900000000000001</v>
      </c>
      <c r="BU12" s="5">
        <v>0.309</v>
      </c>
    </row>
    <row r="13" spans="1:73" x14ac:dyDescent="0.45">
      <c r="A13">
        <v>12</v>
      </c>
      <c r="B13" s="3">
        <v>8.49</v>
      </c>
      <c r="C13" s="3">
        <v>5.3</v>
      </c>
      <c r="D13" s="4">
        <v>8.9600000000000009</v>
      </c>
      <c r="E13" s="4">
        <v>0.37</v>
      </c>
      <c r="F13" s="4">
        <v>14.1</v>
      </c>
      <c r="G13" s="4">
        <v>16.2</v>
      </c>
      <c r="H13" s="6">
        <v>5.2</v>
      </c>
      <c r="I13" s="6">
        <v>4.38</v>
      </c>
      <c r="J13" s="4">
        <v>58.4</v>
      </c>
      <c r="K13" s="4">
        <v>66.8</v>
      </c>
      <c r="L13" s="6">
        <v>6.2</v>
      </c>
      <c r="M13" s="6">
        <v>5.45</v>
      </c>
      <c r="N13" s="6">
        <v>24.9</v>
      </c>
      <c r="O13" s="6">
        <f t="shared" si="2"/>
        <v>25.799999999999997</v>
      </c>
      <c r="P13" s="3">
        <v>81.96</v>
      </c>
      <c r="Q13" s="3">
        <v>86.12</v>
      </c>
      <c r="R13" s="6">
        <v>35.300000000000004</v>
      </c>
      <c r="S13" s="6">
        <f>R13-2.9</f>
        <v>32.400000000000006</v>
      </c>
      <c r="T13" s="4">
        <v>22.169999999999995</v>
      </c>
      <c r="U13" s="3">
        <v>26.14</v>
      </c>
      <c r="V13" s="5">
        <v>1.8460000000000001</v>
      </c>
      <c r="W13" s="5">
        <v>2.4689999999999999</v>
      </c>
      <c r="X13" s="5">
        <v>7.2359999999999998</v>
      </c>
      <c r="Y13" s="5">
        <v>9.4779999999999998</v>
      </c>
      <c r="Z13" s="4">
        <v>0.61899999999999999</v>
      </c>
      <c r="AA13" s="5">
        <v>0.63700000000000001</v>
      </c>
      <c r="AB13" s="3">
        <v>3.47</v>
      </c>
      <c r="AC13" s="3">
        <v>2.92</v>
      </c>
      <c r="AD13" s="5">
        <v>0.73699999999999999</v>
      </c>
      <c r="AE13" s="5">
        <v>0.95599999999999996</v>
      </c>
      <c r="AF13" s="5">
        <v>0.61899999999999999</v>
      </c>
      <c r="AG13" s="5">
        <v>0.48899999999999999</v>
      </c>
      <c r="AH13" s="5">
        <v>1.1609999999999998</v>
      </c>
      <c r="AI13" s="4">
        <v>0.876</v>
      </c>
      <c r="AN13" s="3"/>
      <c r="AO13" s="3"/>
      <c r="AP13" s="12"/>
      <c r="AQ13" s="12"/>
      <c r="AR13" s="6"/>
      <c r="AT13" s="4">
        <v>59.8</v>
      </c>
      <c r="AU13" s="4">
        <f>AT13+5.4</f>
        <v>65.2</v>
      </c>
      <c r="AV13" s="4">
        <v>16.899999999999999</v>
      </c>
      <c r="AW13" s="4">
        <v>17.899999999999999</v>
      </c>
      <c r="AX13" s="4">
        <v>60.5</v>
      </c>
      <c r="AY13" s="6">
        <f>AX13+3.56</f>
        <v>64.06</v>
      </c>
      <c r="AZ13" s="6">
        <v>40.4</v>
      </c>
      <c r="BA13" s="6">
        <f t="shared" ref="BA13:BA20" si="3">AZ13+0.675</f>
        <v>41.074999999999996</v>
      </c>
      <c r="BB13" s="3">
        <v>73.045999999999992</v>
      </c>
      <c r="BC13" s="3">
        <v>79.37</v>
      </c>
      <c r="BD13" s="6">
        <v>30.300000000000004</v>
      </c>
      <c r="BE13" s="6">
        <v>27.200000000000006</v>
      </c>
      <c r="BF13" s="16">
        <v>18.409999999999993</v>
      </c>
      <c r="BG13" s="16">
        <v>20.46</v>
      </c>
      <c r="BH13" s="5">
        <v>1.0310000000000001</v>
      </c>
      <c r="BI13" s="19">
        <v>1.2889999999999999</v>
      </c>
      <c r="BJ13" s="5">
        <v>2.4449999999999998</v>
      </c>
      <c r="BK13" s="5">
        <v>2.6469999999999998</v>
      </c>
      <c r="BL13" s="5">
        <v>0.58899999999999997</v>
      </c>
      <c r="BM13" s="5">
        <v>0.60099999999999998</v>
      </c>
      <c r="BN13" s="3">
        <v>3.2300000000000004</v>
      </c>
      <c r="BO13" s="3">
        <v>2.72</v>
      </c>
      <c r="BP13" s="5">
        <v>0.77837999999999996</v>
      </c>
      <c r="BQ13" s="5">
        <v>1.0069999999999999</v>
      </c>
      <c r="BR13" s="5">
        <v>0.21199999999999999</v>
      </c>
      <c r="BS13" s="5">
        <v>0.17199999999999999</v>
      </c>
      <c r="BT13" s="5">
        <v>0.36699999999999999</v>
      </c>
      <c r="BU13" s="5">
        <v>0.26699999999999996</v>
      </c>
    </row>
    <row r="14" spans="1:73" x14ac:dyDescent="0.45">
      <c r="A14">
        <v>13</v>
      </c>
      <c r="B14" s="7">
        <v>8.52</v>
      </c>
      <c r="C14" s="7">
        <v>4.3</v>
      </c>
      <c r="D14" s="4">
        <v>11.58</v>
      </c>
      <c r="E14" s="4">
        <v>0.46</v>
      </c>
      <c r="F14" s="4">
        <v>14.5</v>
      </c>
      <c r="G14" s="4">
        <v>16.399999999999999</v>
      </c>
      <c r="H14" s="18">
        <v>3.45</v>
      </c>
      <c r="I14" s="6">
        <v>2.89</v>
      </c>
      <c r="J14" s="4">
        <v>56.4</v>
      </c>
      <c r="K14" s="4">
        <v>69.099999999999994</v>
      </c>
      <c r="L14" s="6">
        <v>7.45</v>
      </c>
      <c r="M14" s="6">
        <v>5.95</v>
      </c>
      <c r="N14" s="4">
        <v>25.8</v>
      </c>
      <c r="O14" s="6">
        <f>N14+1.4</f>
        <v>27.2</v>
      </c>
      <c r="P14" s="3">
        <v>82.56</v>
      </c>
      <c r="Q14" s="3">
        <v>84.98</v>
      </c>
      <c r="R14" s="6">
        <v>34</v>
      </c>
      <c r="S14" s="6">
        <f>R14-3.2</f>
        <v>30.8</v>
      </c>
      <c r="T14" s="4">
        <v>20.579999999999995</v>
      </c>
      <c r="U14" s="3">
        <v>24.57</v>
      </c>
      <c r="V14" s="5">
        <v>1.911</v>
      </c>
      <c r="W14" s="5">
        <v>2.512</v>
      </c>
      <c r="X14" s="5">
        <v>7.3140000000000001</v>
      </c>
      <c r="Y14" s="5">
        <v>9.9979999999999993</v>
      </c>
      <c r="Z14" s="5">
        <v>0.59899999999999998</v>
      </c>
      <c r="AA14" s="5">
        <v>0.627</v>
      </c>
      <c r="AB14" s="3">
        <v>3.66</v>
      </c>
      <c r="AC14" s="3">
        <v>2.92</v>
      </c>
      <c r="AD14" s="5">
        <v>0.72499999999999998</v>
      </c>
      <c r="AE14" s="5">
        <v>1.022</v>
      </c>
      <c r="AF14" s="5">
        <v>0.71899999999999997</v>
      </c>
      <c r="AG14" s="5">
        <v>0.51700000000000002</v>
      </c>
      <c r="AH14" s="5">
        <v>1.4489999999999998</v>
      </c>
      <c r="AI14" s="4">
        <v>1.113</v>
      </c>
      <c r="AN14" s="7"/>
      <c r="AO14" s="7"/>
      <c r="AP14" s="12"/>
      <c r="AQ14" s="12"/>
      <c r="AR14" s="6"/>
      <c r="AT14" s="4">
        <v>62.8</v>
      </c>
      <c r="AU14" s="4">
        <f t="shared" ref="AU14:AU20" si="4">AT14+5.4</f>
        <v>68.2</v>
      </c>
      <c r="AV14" s="4">
        <v>16.8</v>
      </c>
      <c r="AW14" s="4">
        <v>17.8</v>
      </c>
      <c r="AX14" s="4">
        <v>54.6</v>
      </c>
      <c r="AY14" s="6">
        <f>AX14+3.56</f>
        <v>58.160000000000004</v>
      </c>
      <c r="AZ14" s="6">
        <v>40.299999999999997</v>
      </c>
      <c r="BA14" s="6">
        <f t="shared" si="3"/>
        <v>40.974999999999994</v>
      </c>
      <c r="BB14" s="3">
        <v>73.646000000000001</v>
      </c>
      <c r="BC14" s="3">
        <v>78.23</v>
      </c>
      <c r="BD14" s="6">
        <v>29</v>
      </c>
      <c r="BE14" s="6">
        <v>25.6</v>
      </c>
      <c r="BF14" s="16">
        <v>16.819999999999993</v>
      </c>
      <c r="BG14" s="16">
        <v>20.23</v>
      </c>
      <c r="BH14" s="5">
        <v>1.3109999999999999</v>
      </c>
      <c r="BI14" s="19">
        <v>1.496</v>
      </c>
      <c r="BJ14" s="5">
        <v>2.145</v>
      </c>
      <c r="BK14" s="5">
        <v>2.7450000000000001</v>
      </c>
      <c r="BL14" s="5">
        <v>0.56899999999999995</v>
      </c>
      <c r="BM14" s="5">
        <v>0.59599999999999997</v>
      </c>
      <c r="BN14" s="3">
        <v>3.42</v>
      </c>
      <c r="BO14" s="3">
        <v>2.71</v>
      </c>
      <c r="BP14" s="5">
        <v>0.76637999999999995</v>
      </c>
      <c r="BQ14" s="5">
        <v>0.94599999999999995</v>
      </c>
      <c r="BR14" s="5">
        <v>0.20100000000000001</v>
      </c>
      <c r="BS14" s="5">
        <v>0.153</v>
      </c>
      <c r="BT14" s="5">
        <v>0.39800000000000002</v>
      </c>
      <c r="BU14" s="5">
        <v>0.27599999999999997</v>
      </c>
    </row>
    <row r="15" spans="1:73" s="13" customFormat="1" x14ac:dyDescent="0.45">
      <c r="A15" s="13" t="s">
        <v>46</v>
      </c>
      <c r="B15" s="20">
        <f t="shared" ref="B15:AI15" si="5">AVERAGE(B2:B14)</f>
        <v>8.1888461538461534</v>
      </c>
      <c r="C15" s="20">
        <f t="shared" si="5"/>
        <v>3.7999999999999994</v>
      </c>
      <c r="D15" s="20">
        <f t="shared" si="5"/>
        <v>8.4761538461538475</v>
      </c>
      <c r="E15" s="20">
        <f t="shared" si="5"/>
        <v>0.4507692307692307</v>
      </c>
      <c r="F15" s="20">
        <f t="shared" si="5"/>
        <v>15.976923076923079</v>
      </c>
      <c r="G15" s="20">
        <f t="shared" si="5"/>
        <v>17.600000000000001</v>
      </c>
      <c r="H15" s="20">
        <f t="shared" si="5"/>
        <v>3.3646153846153855</v>
      </c>
      <c r="I15" s="20">
        <f t="shared" si="5"/>
        <v>2.9192307692307695</v>
      </c>
      <c r="J15" s="20">
        <f t="shared" si="5"/>
        <v>59.738461538461529</v>
      </c>
      <c r="K15" s="20">
        <f t="shared" si="5"/>
        <v>66.300000000000011</v>
      </c>
      <c r="L15" s="20">
        <f t="shared" si="5"/>
        <v>6.2030769230769245</v>
      </c>
      <c r="M15" s="20">
        <f t="shared" si="5"/>
        <v>5.74</v>
      </c>
      <c r="N15" s="20">
        <f t="shared" si="5"/>
        <v>25.464615384615385</v>
      </c>
      <c r="O15" s="20">
        <f t="shared" si="5"/>
        <v>26.356923076923081</v>
      </c>
      <c r="P15" s="20">
        <f t="shared" si="5"/>
        <v>83.634615384615387</v>
      </c>
      <c r="Q15" s="20">
        <f t="shared" si="5"/>
        <v>86.666153846153847</v>
      </c>
      <c r="R15" s="20">
        <f t="shared" si="5"/>
        <v>33.695384615384619</v>
      </c>
      <c r="S15" s="20">
        <f t="shared" si="5"/>
        <v>30.823076923076933</v>
      </c>
      <c r="T15" s="20">
        <f t="shared" si="5"/>
        <v>21.905384615384612</v>
      </c>
      <c r="U15" s="20">
        <f t="shared" si="5"/>
        <v>25.169999999999998</v>
      </c>
      <c r="V15" s="26">
        <f t="shared" si="5"/>
        <v>2.0662800000000003</v>
      </c>
      <c r="W15" s="26">
        <f t="shared" si="5"/>
        <v>2.4659692307692307</v>
      </c>
      <c r="X15" s="26">
        <f t="shared" si="5"/>
        <v>7.4516153846153852</v>
      </c>
      <c r="Y15" s="26">
        <f t="shared" si="5"/>
        <v>10.179615384615383</v>
      </c>
      <c r="Z15" s="26">
        <f t="shared" si="5"/>
        <v>0.61930769230769234</v>
      </c>
      <c r="AA15" s="26">
        <f t="shared" si="5"/>
        <v>0.64776923076923087</v>
      </c>
      <c r="AB15" s="26">
        <f t="shared" si="5"/>
        <v>3.6561538461538463</v>
      </c>
      <c r="AC15" s="26">
        <f t="shared" si="5"/>
        <v>3.0830769230769235</v>
      </c>
      <c r="AD15" s="26">
        <f t="shared" si="5"/>
        <v>0.75861538461538458</v>
      </c>
      <c r="AE15" s="26">
        <f t="shared" si="5"/>
        <v>0.94784615384615378</v>
      </c>
      <c r="AF15" s="26">
        <f t="shared" si="5"/>
        <v>0.67992307692307685</v>
      </c>
      <c r="AG15" s="26">
        <f t="shared" si="5"/>
        <v>0.52792307692307694</v>
      </c>
      <c r="AH15" s="26">
        <f t="shared" si="5"/>
        <v>1.1725384615384615</v>
      </c>
      <c r="AI15" s="26">
        <f t="shared" si="5"/>
        <v>0.89476923076923076</v>
      </c>
      <c r="AN15" s="10"/>
      <c r="AO15" s="10"/>
      <c r="AP15" s="14"/>
      <c r="AQ15" s="14"/>
      <c r="AR15" s="20"/>
      <c r="AS15" s="20"/>
      <c r="AT15" s="20">
        <f t="shared" ref="AT15:BU15" si="6">AVERAGE(AT2:AT14)</f>
        <v>62.976923076923065</v>
      </c>
      <c r="AU15" s="20">
        <f t="shared" si="6"/>
        <v>66.646153846153851</v>
      </c>
      <c r="AV15" s="20">
        <f t="shared" si="6"/>
        <v>17</v>
      </c>
      <c r="AW15" s="20">
        <f t="shared" si="6"/>
        <v>17.815384615384616</v>
      </c>
      <c r="AX15" s="20">
        <f t="shared" si="6"/>
        <v>58.784615384615371</v>
      </c>
      <c r="AY15" s="20">
        <f t="shared" si="6"/>
        <v>61.387692307692312</v>
      </c>
      <c r="AZ15" s="20">
        <f t="shared" si="6"/>
        <v>41.349230769230758</v>
      </c>
      <c r="BA15" s="20">
        <f t="shared" si="6"/>
        <v>41.890384615384612</v>
      </c>
      <c r="BB15" s="20">
        <f t="shared" si="6"/>
        <v>74.812153846153848</v>
      </c>
      <c r="BC15" s="20">
        <f t="shared" si="6"/>
        <v>79.848461538461549</v>
      </c>
      <c r="BD15" s="20">
        <f t="shared" si="6"/>
        <v>28.695384615384619</v>
      </c>
      <c r="BE15" s="20">
        <f t="shared" si="6"/>
        <v>25.62307692307693</v>
      </c>
      <c r="BF15" s="20">
        <f t="shared" si="6"/>
        <v>18.288461538461533</v>
      </c>
      <c r="BG15" s="20">
        <f t="shared" si="6"/>
        <v>21.209230769230771</v>
      </c>
      <c r="BH15" s="20">
        <f t="shared" si="6"/>
        <v>1.2492030769230771</v>
      </c>
      <c r="BI15" s="20">
        <f t="shared" si="6"/>
        <v>1.4746923076923077</v>
      </c>
      <c r="BJ15" s="20">
        <f t="shared" si="6"/>
        <v>2.4920769230769229</v>
      </c>
      <c r="BK15" s="20">
        <f t="shared" si="6"/>
        <v>2.8795384615384609</v>
      </c>
      <c r="BL15" s="26">
        <f t="shared" si="6"/>
        <v>0.60599999999999998</v>
      </c>
      <c r="BM15" s="26">
        <f t="shared" si="6"/>
        <v>0.63400000000000012</v>
      </c>
      <c r="BN15" s="20">
        <f t="shared" si="6"/>
        <v>3.1730769230769229</v>
      </c>
      <c r="BO15" s="20">
        <f t="shared" si="6"/>
        <v>2.6253846153846152</v>
      </c>
      <c r="BP15" s="26">
        <f t="shared" si="6"/>
        <v>0.80286769230769217</v>
      </c>
      <c r="BQ15" s="26">
        <f t="shared" si="6"/>
        <v>0.96784615384615358</v>
      </c>
      <c r="BR15" s="26">
        <f t="shared" si="6"/>
        <v>0.18015384615384616</v>
      </c>
      <c r="BS15" s="26">
        <f t="shared" si="6"/>
        <v>0.14023076923076924</v>
      </c>
      <c r="BT15" s="26">
        <f t="shared" si="6"/>
        <v>0.36523076923076925</v>
      </c>
      <c r="BU15" s="26">
        <f t="shared" si="6"/>
        <v>0.27553846153846151</v>
      </c>
    </row>
    <row r="16" spans="1:73" s="13" customFormat="1" x14ac:dyDescent="0.45">
      <c r="A16" s="13" t="s">
        <v>91</v>
      </c>
      <c r="B16" s="20">
        <f t="shared" ref="B16:AI16" si="7">STDEV(B2:B15)</f>
        <v>0.33988772946232304</v>
      </c>
      <c r="C16" s="20">
        <f t="shared" si="7"/>
        <v>1.2489995996796823</v>
      </c>
      <c r="D16" s="20">
        <f t="shared" si="7"/>
        <v>2.4502983757447785</v>
      </c>
      <c r="E16" s="20">
        <f t="shared" si="7"/>
        <v>5.9930926710100224E-2</v>
      </c>
      <c r="F16" s="20">
        <f t="shared" si="7"/>
        <v>1.8572742004403358</v>
      </c>
      <c r="G16" s="20">
        <f t="shared" si="7"/>
        <v>2.1651079205647643</v>
      </c>
      <c r="H16" s="20">
        <f t="shared" si="7"/>
        <v>1.1467184979799809</v>
      </c>
      <c r="I16" s="20">
        <f t="shared" si="7"/>
        <v>0.96242851113901096</v>
      </c>
      <c r="J16" s="20">
        <f t="shared" si="7"/>
        <v>2.6925933914346656</v>
      </c>
      <c r="K16" s="20">
        <f t="shared" si="7"/>
        <v>3.8896311867876081</v>
      </c>
      <c r="L16" s="20">
        <f t="shared" si="7"/>
        <v>0.56627507063378812</v>
      </c>
      <c r="M16" s="20">
        <f t="shared" si="7"/>
        <v>0.5011985634456666</v>
      </c>
      <c r="N16" s="20">
        <f t="shared" si="7"/>
        <v>0.47711658605249796</v>
      </c>
      <c r="O16" s="20">
        <f t="shared" si="7"/>
        <v>0.5139198473180967</v>
      </c>
      <c r="P16" s="20">
        <f t="shared" si="7"/>
        <v>1.2043166934925602</v>
      </c>
      <c r="Q16" s="20">
        <f t="shared" si="7"/>
        <v>0.95802311246841387</v>
      </c>
      <c r="R16" s="20">
        <f t="shared" si="7"/>
        <v>0.9914760975792648</v>
      </c>
      <c r="S16" s="20">
        <f t="shared" si="7"/>
        <v>0.96169229538658663</v>
      </c>
      <c r="T16" s="20">
        <f t="shared" si="7"/>
        <v>0.91615093973575001</v>
      </c>
      <c r="U16" s="20">
        <f t="shared" si="7"/>
        <v>1.0793017685950062</v>
      </c>
      <c r="V16" s="20">
        <f t="shared" si="7"/>
        <v>0.14229352177264271</v>
      </c>
      <c r="W16" s="20">
        <f t="shared" si="7"/>
        <v>0.11541648585492707</v>
      </c>
      <c r="X16" s="20">
        <f t="shared" si="7"/>
        <v>0.20677060439104175</v>
      </c>
      <c r="Y16" s="20">
        <f t="shared" si="7"/>
        <v>0.44669720228869175</v>
      </c>
      <c r="Z16" s="20">
        <f t="shared" si="7"/>
        <v>1.2712105771118134E-2</v>
      </c>
      <c r="AA16" s="20">
        <f t="shared" si="7"/>
        <v>1.591880284517869E-2</v>
      </c>
      <c r="AB16" s="20">
        <f t="shared" si="7"/>
        <v>0.29803299924513937</v>
      </c>
      <c r="AC16" s="20">
        <f t="shared" si="7"/>
        <v>0.29297898626101593</v>
      </c>
      <c r="AD16" s="20">
        <f t="shared" si="7"/>
        <v>1.9257519856043712E-2</v>
      </c>
      <c r="AE16" s="20">
        <f t="shared" si="7"/>
        <v>5.228302585829752E-2</v>
      </c>
      <c r="AF16" s="26">
        <f t="shared" si="7"/>
        <v>7.1127687499274131E-2</v>
      </c>
      <c r="AG16" s="26">
        <f t="shared" si="7"/>
        <v>6.1015082042773672E-2</v>
      </c>
      <c r="AH16" s="26">
        <f t="shared" si="7"/>
        <v>0.13961188806810385</v>
      </c>
      <c r="AI16" s="26">
        <f t="shared" si="7"/>
        <v>9.3720660103188289E-2</v>
      </c>
      <c r="AN16" s="10"/>
      <c r="AO16" s="10"/>
      <c r="AP16" s="14"/>
      <c r="AQ16" s="14"/>
      <c r="AR16" s="20"/>
      <c r="AS16" s="20"/>
      <c r="AT16" s="20">
        <f t="shared" ref="AT16:BU16" si="8">STDEV(AT2:AT15)</f>
        <v>2.1948028985113015</v>
      </c>
      <c r="AU16" s="20">
        <f t="shared" si="8"/>
        <v>1.7526311580966947</v>
      </c>
      <c r="AV16" s="20">
        <f t="shared" si="8"/>
        <v>0.51291024855906631</v>
      </c>
      <c r="AW16" s="20">
        <f t="shared" si="8"/>
        <v>0.57491959818630145</v>
      </c>
      <c r="AX16" s="20">
        <f t="shared" si="8"/>
        <v>2.5898755995803699</v>
      </c>
      <c r="AY16" s="20">
        <f t="shared" si="8"/>
        <v>2.0268283440130479</v>
      </c>
      <c r="AZ16" s="20">
        <f t="shared" si="8"/>
        <v>0.83528402851007844</v>
      </c>
      <c r="BA16" s="20">
        <f t="shared" si="8"/>
        <v>0.7929799239345956</v>
      </c>
      <c r="BB16" s="20">
        <f t="shared" si="8"/>
        <v>1.2573044332498895</v>
      </c>
      <c r="BC16" s="20">
        <f t="shared" si="8"/>
        <v>0.94713207716645043</v>
      </c>
      <c r="BD16" s="20">
        <f t="shared" si="8"/>
        <v>0.9914760975792648</v>
      </c>
      <c r="BE16" s="20">
        <f t="shared" si="8"/>
        <v>0.96169229538658663</v>
      </c>
      <c r="BF16" s="20">
        <f t="shared" si="8"/>
        <v>0.95335719477455139</v>
      </c>
      <c r="BG16" s="20">
        <f t="shared" si="8"/>
        <v>0.92838537703047841</v>
      </c>
      <c r="BH16" s="20">
        <f t="shared" si="8"/>
        <v>0.11500663709172583</v>
      </c>
      <c r="BI16" s="20">
        <f t="shared" si="8"/>
        <v>0.11840827973608593</v>
      </c>
      <c r="BJ16" s="20">
        <f t="shared" si="8"/>
        <v>0.2113150988593033</v>
      </c>
      <c r="BK16" s="20">
        <f t="shared" si="8"/>
        <v>0.22190143875313215</v>
      </c>
      <c r="BL16" s="26">
        <f t="shared" si="8"/>
        <v>1.5874507866387558E-2</v>
      </c>
      <c r="BM16" s="26">
        <f t="shared" si="8"/>
        <v>2.1133276712696152E-2</v>
      </c>
      <c r="BN16" s="20">
        <f t="shared" si="8"/>
        <v>0.1608336271471292</v>
      </c>
      <c r="BO16" s="20">
        <f t="shared" si="8"/>
        <v>0.12658930472597565</v>
      </c>
      <c r="BP16" s="26">
        <f t="shared" si="8"/>
        <v>1.8122996081836189E-2</v>
      </c>
      <c r="BQ16" s="26">
        <f t="shared" si="8"/>
        <v>4.6071593373534725E-2</v>
      </c>
      <c r="BR16" s="26">
        <f t="shared" si="8"/>
        <v>1.7710692788630675E-2</v>
      </c>
      <c r="BS16" s="26">
        <f t="shared" si="8"/>
        <v>1.5338006319917285E-2</v>
      </c>
      <c r="BT16" s="26">
        <f t="shared" si="8"/>
        <v>1.5591683415076664E-2</v>
      </c>
      <c r="BU16" s="26">
        <f t="shared" si="8"/>
        <v>1.6481296553811368E-2</v>
      </c>
    </row>
    <row r="17" spans="1:73" x14ac:dyDescent="0.45">
      <c r="A17">
        <v>14</v>
      </c>
      <c r="B17" s="3">
        <v>8.56</v>
      </c>
      <c r="C17" s="3">
        <v>4.9999999999999991</v>
      </c>
      <c r="D17" s="4">
        <v>14.51</v>
      </c>
      <c r="E17" s="3">
        <v>0.48</v>
      </c>
      <c r="F17" s="4">
        <v>12.8</v>
      </c>
      <c r="G17" s="4">
        <v>13.8</v>
      </c>
      <c r="H17" s="6">
        <v>6.12</v>
      </c>
      <c r="I17" s="6">
        <v>5.14</v>
      </c>
      <c r="J17" s="4">
        <v>58.9</v>
      </c>
      <c r="K17" s="4">
        <v>71.400000000000006</v>
      </c>
      <c r="L17" s="6">
        <v>11.45</v>
      </c>
      <c r="M17" s="6">
        <v>9.25</v>
      </c>
      <c r="N17" s="4">
        <v>24.8</v>
      </c>
      <c r="O17" s="6">
        <f t="shared" ref="O17:O22" si="9">N17+1.2</f>
        <v>26</v>
      </c>
      <c r="P17" s="3">
        <v>82.34</v>
      </c>
      <c r="Q17" s="3">
        <v>86.53</v>
      </c>
      <c r="R17" s="6">
        <v>34.74</v>
      </c>
      <c r="S17" s="6">
        <f>R17-3.2</f>
        <v>31.540000000000003</v>
      </c>
      <c r="T17" s="4">
        <v>21.259999999999994</v>
      </c>
      <c r="U17" s="3">
        <v>23.46</v>
      </c>
      <c r="V17" s="5">
        <v>1.8839999999999999</v>
      </c>
      <c r="W17" s="5">
        <v>2.4489999999999998</v>
      </c>
      <c r="X17" s="5">
        <v>7.4560000000000004</v>
      </c>
      <c r="Y17" s="5">
        <v>10.112</v>
      </c>
      <c r="Z17" s="5">
        <v>0.60599999999999998</v>
      </c>
      <c r="AA17" s="5">
        <v>0.626</v>
      </c>
      <c r="AB17" s="3">
        <v>4.1100000000000003</v>
      </c>
      <c r="AC17" s="3">
        <v>3.32</v>
      </c>
      <c r="AD17" s="5">
        <v>0.72099999999999997</v>
      </c>
      <c r="AE17" s="5">
        <v>0.84699999999999998</v>
      </c>
      <c r="AF17" s="5">
        <v>0.79500000000000004</v>
      </c>
      <c r="AG17" s="5">
        <v>0.58199999999999996</v>
      </c>
      <c r="AH17" s="5">
        <v>1.4019999999999999</v>
      </c>
      <c r="AI17" s="4">
        <v>1.026</v>
      </c>
      <c r="AN17" s="3"/>
      <c r="AO17" s="3"/>
      <c r="AP17" s="12"/>
      <c r="AQ17" s="12"/>
      <c r="AR17" s="6"/>
      <c r="AT17" s="4">
        <v>63.4</v>
      </c>
      <c r="AU17" s="4">
        <f t="shared" si="4"/>
        <v>68.8</v>
      </c>
      <c r="AV17" s="4">
        <v>15.9</v>
      </c>
      <c r="AW17" s="4">
        <v>17.200000000000003</v>
      </c>
      <c r="AX17" s="4">
        <v>58.4</v>
      </c>
      <c r="AY17" s="6">
        <f>AX17+5.4</f>
        <v>63.8</v>
      </c>
      <c r="AZ17" s="6">
        <v>39.299999999999997</v>
      </c>
      <c r="BA17" s="6">
        <f t="shared" si="3"/>
        <v>39.974999999999994</v>
      </c>
      <c r="BB17" s="3">
        <v>73.426000000000002</v>
      </c>
      <c r="BC17" s="3">
        <v>77.73</v>
      </c>
      <c r="BD17" s="6">
        <v>29.740000000000002</v>
      </c>
      <c r="BE17" s="6">
        <v>26.340000000000003</v>
      </c>
      <c r="BF17" s="16">
        <v>17.499999999999993</v>
      </c>
      <c r="BG17" s="16">
        <v>20.13</v>
      </c>
      <c r="BH17" s="5">
        <v>1.2839999999999998</v>
      </c>
      <c r="BI17" s="19">
        <v>1.518</v>
      </c>
      <c r="BJ17" s="5">
        <v>2.556</v>
      </c>
      <c r="BK17" s="5">
        <v>2.8969999999999998</v>
      </c>
      <c r="BL17" s="5">
        <v>0.56899999999999995</v>
      </c>
      <c r="BM17" s="5">
        <v>0.59399999999999997</v>
      </c>
      <c r="BN17" s="3">
        <v>3.87</v>
      </c>
      <c r="BO17" s="3">
        <v>3.16</v>
      </c>
      <c r="BP17" s="5">
        <v>0.78452137999999993</v>
      </c>
      <c r="BQ17" s="5">
        <v>0.92800000000000005</v>
      </c>
      <c r="BR17" s="5">
        <v>0.19800000000000001</v>
      </c>
      <c r="BS17" s="5">
        <v>0.151</v>
      </c>
      <c r="BT17" s="5">
        <v>0.41199999999999998</v>
      </c>
      <c r="BU17" s="5">
        <v>0.29599999999999999</v>
      </c>
    </row>
    <row r="18" spans="1:73" x14ac:dyDescent="0.45">
      <c r="A18">
        <v>15</v>
      </c>
      <c r="B18" s="3">
        <v>8.6</v>
      </c>
      <c r="C18" s="3">
        <v>4.0999999999999996</v>
      </c>
      <c r="D18" s="4">
        <v>12.89</v>
      </c>
      <c r="E18" s="3">
        <v>0.48</v>
      </c>
      <c r="F18" s="4">
        <v>14.8</v>
      </c>
      <c r="G18" s="4">
        <v>16.100000000000001</v>
      </c>
      <c r="H18" s="6">
        <v>3.45</v>
      </c>
      <c r="I18" s="6">
        <v>2.75</v>
      </c>
      <c r="J18" s="4">
        <v>62.4</v>
      </c>
      <c r="K18" s="4">
        <v>72.5</v>
      </c>
      <c r="L18" s="6">
        <v>8.48</v>
      </c>
      <c r="M18" s="6">
        <v>7.45</v>
      </c>
      <c r="N18" s="4">
        <v>25.6</v>
      </c>
      <c r="O18" s="6">
        <f t="shared" si="9"/>
        <v>26.8</v>
      </c>
      <c r="P18" s="3">
        <v>83.02</v>
      </c>
      <c r="Q18" s="3">
        <v>86.12</v>
      </c>
      <c r="R18" s="6">
        <v>34.6</v>
      </c>
      <c r="S18" s="6">
        <f>R18-3.2</f>
        <v>31.400000000000002</v>
      </c>
      <c r="T18" s="4">
        <v>22.179999999999996</v>
      </c>
      <c r="U18" s="3">
        <v>24.14</v>
      </c>
      <c r="V18" s="5">
        <v>1.7410000000000001</v>
      </c>
      <c r="W18" s="5">
        <v>2.347</v>
      </c>
      <c r="X18" s="5">
        <v>7.2140000000000004</v>
      </c>
      <c r="Y18" s="5">
        <v>9.4559999999999995</v>
      </c>
      <c r="Z18" s="5">
        <v>0.57399999999999995</v>
      </c>
      <c r="AA18" s="5">
        <v>0.60599999999999998</v>
      </c>
      <c r="AB18" s="3">
        <v>3.68</v>
      </c>
      <c r="AC18" s="3">
        <v>3.04</v>
      </c>
      <c r="AD18" s="5">
        <v>0.69199999999999995</v>
      </c>
      <c r="AE18" s="5">
        <v>0.91500000000000004</v>
      </c>
      <c r="AF18" s="5">
        <v>0.76900000000000002</v>
      </c>
      <c r="AG18" s="5">
        <v>0.628</v>
      </c>
      <c r="AH18" s="5">
        <v>1.5249999999999999</v>
      </c>
      <c r="AI18" s="4">
        <v>1.181</v>
      </c>
      <c r="AN18" s="3"/>
      <c r="AO18" s="3"/>
      <c r="AP18" s="12"/>
      <c r="AQ18" s="12"/>
      <c r="AR18" s="6"/>
      <c r="AT18" s="4">
        <v>59.8</v>
      </c>
      <c r="AU18" s="4">
        <f t="shared" si="4"/>
        <v>65.2</v>
      </c>
      <c r="AV18" s="4">
        <v>17.2</v>
      </c>
      <c r="AW18" s="4">
        <v>18.400000000000002</v>
      </c>
      <c r="AX18" s="4">
        <v>56.7</v>
      </c>
      <c r="AY18" s="6">
        <f>AX18+4.8</f>
        <v>61.5</v>
      </c>
      <c r="AZ18" s="6">
        <v>40.1</v>
      </c>
      <c r="BA18" s="6">
        <f t="shared" si="3"/>
        <v>40.774999999999999</v>
      </c>
      <c r="BB18" s="3">
        <v>74.105999999999995</v>
      </c>
      <c r="BC18" s="3">
        <v>78.820000000000007</v>
      </c>
      <c r="BD18" s="6">
        <v>29.6</v>
      </c>
      <c r="BE18" s="6">
        <v>26.200000000000003</v>
      </c>
      <c r="BF18" s="16">
        <v>18.319999999999993</v>
      </c>
      <c r="BG18" s="16">
        <v>21.26</v>
      </c>
      <c r="BH18" s="5">
        <v>1.141</v>
      </c>
      <c r="BI18" s="19">
        <v>1.387</v>
      </c>
      <c r="BJ18" s="5">
        <v>2.0140000000000002</v>
      </c>
      <c r="BK18" s="5">
        <v>2.4140000000000001</v>
      </c>
      <c r="BL18" s="5">
        <v>0.54100000000000004</v>
      </c>
      <c r="BM18" s="5">
        <v>0.57399999999999995</v>
      </c>
      <c r="BN18" s="3">
        <v>3.4400000000000004</v>
      </c>
      <c r="BO18" s="3">
        <v>2.64</v>
      </c>
      <c r="BP18" s="5">
        <v>0.74413799999999997</v>
      </c>
      <c r="BQ18" s="5">
        <v>0.93700000000000006</v>
      </c>
      <c r="BR18" s="5">
        <v>0.221</v>
      </c>
      <c r="BS18" s="5">
        <v>0.16700000000000001</v>
      </c>
      <c r="BT18" s="5">
        <v>0.38600000000000001</v>
      </c>
      <c r="BU18" s="5">
        <v>0.30599999999999999</v>
      </c>
    </row>
    <row r="19" spans="1:73" x14ac:dyDescent="0.45">
      <c r="A19">
        <v>16</v>
      </c>
      <c r="B19" s="3">
        <v>8.68</v>
      </c>
      <c r="C19" s="3">
        <v>6</v>
      </c>
      <c r="D19" s="4">
        <v>23.2</v>
      </c>
      <c r="E19" s="3">
        <v>0.43</v>
      </c>
      <c r="F19" s="4">
        <v>15.2</v>
      </c>
      <c r="G19" s="4">
        <v>16.8</v>
      </c>
      <c r="H19" s="6">
        <v>7.6</v>
      </c>
      <c r="I19" s="6">
        <v>5.48</v>
      </c>
      <c r="J19" s="4">
        <v>59.8</v>
      </c>
      <c r="K19" s="4">
        <v>69.7</v>
      </c>
      <c r="L19" s="6">
        <v>9.2100000000000009</v>
      </c>
      <c r="M19" s="6">
        <v>6.85</v>
      </c>
      <c r="N19" s="4">
        <v>26.4</v>
      </c>
      <c r="O19" s="6">
        <f t="shared" si="9"/>
        <v>27.599999999999998</v>
      </c>
      <c r="P19" s="3">
        <v>81.45</v>
      </c>
      <c r="Q19" s="3">
        <v>84.58</v>
      </c>
      <c r="R19" s="6">
        <v>37.6</v>
      </c>
      <c r="S19" s="6">
        <f>R19-3.2</f>
        <v>34.4</v>
      </c>
      <c r="T19" s="4">
        <v>23.149999999999995</v>
      </c>
      <c r="U19" s="3">
        <v>26.47</v>
      </c>
      <c r="V19" s="5">
        <v>1.7889999999999999</v>
      </c>
      <c r="W19" s="5">
        <v>2.1890000000000001</v>
      </c>
      <c r="X19" s="5">
        <v>7.2140000000000004</v>
      </c>
      <c r="Y19" s="5">
        <v>10.231</v>
      </c>
      <c r="Z19" s="5">
        <v>0.59599999999999997</v>
      </c>
      <c r="AA19" s="5">
        <v>0.61099999999999999</v>
      </c>
      <c r="AB19" s="3">
        <v>4.2300000000000004</v>
      </c>
      <c r="AC19" s="3">
        <v>3.32</v>
      </c>
      <c r="AD19" s="5">
        <v>0.72599999999999998</v>
      </c>
      <c r="AE19" s="5">
        <v>0.96299999999999997</v>
      </c>
      <c r="AF19" s="5">
        <v>0.84200000000000008</v>
      </c>
      <c r="AG19" s="5">
        <v>0.68600000000000005</v>
      </c>
      <c r="AH19" s="5">
        <v>1.3579999999999999</v>
      </c>
      <c r="AI19" s="4">
        <v>1.093</v>
      </c>
      <c r="AN19" s="3"/>
      <c r="AO19" s="3"/>
      <c r="AP19" s="12"/>
      <c r="AQ19" s="12"/>
      <c r="AR19" s="6"/>
      <c r="AT19" s="4">
        <v>64.2</v>
      </c>
      <c r="AU19" s="4">
        <f t="shared" si="4"/>
        <v>69.600000000000009</v>
      </c>
      <c r="AV19" s="4">
        <v>18.100000000000001</v>
      </c>
      <c r="AW19" s="4">
        <v>19.300000000000004</v>
      </c>
      <c r="AX19" s="4">
        <v>57.6</v>
      </c>
      <c r="AY19" s="6">
        <f>AX19+4.8</f>
        <v>62.4</v>
      </c>
      <c r="AZ19" s="6">
        <v>40.9</v>
      </c>
      <c r="BA19" s="6">
        <f t="shared" si="3"/>
        <v>41.574999999999996</v>
      </c>
      <c r="BB19" s="3">
        <v>72.536000000000001</v>
      </c>
      <c r="BC19" s="3">
        <v>77.53</v>
      </c>
      <c r="BD19" s="6">
        <v>32.6</v>
      </c>
      <c r="BE19" s="6">
        <v>29.2</v>
      </c>
      <c r="BF19" s="16">
        <v>17.889999999999997</v>
      </c>
      <c r="BG19" s="16">
        <v>19.45</v>
      </c>
      <c r="BH19" s="5">
        <v>1.1890000000000001</v>
      </c>
      <c r="BI19" s="19">
        <v>1.389</v>
      </c>
      <c r="BJ19" s="5">
        <v>2.0140000000000002</v>
      </c>
      <c r="BK19" s="5">
        <v>2.5459999999999998</v>
      </c>
      <c r="BL19" s="5">
        <v>0.55899999999999994</v>
      </c>
      <c r="BM19" s="5">
        <v>0.56699999999999995</v>
      </c>
      <c r="BN19" s="3">
        <v>3.8900000000000006</v>
      </c>
      <c r="BO19" s="3">
        <v>3.16</v>
      </c>
      <c r="BP19" s="5">
        <v>0.778138</v>
      </c>
      <c r="BQ19" s="5">
        <v>0.92100000000000004</v>
      </c>
      <c r="BR19" s="5">
        <v>0.23100000000000001</v>
      </c>
      <c r="BS19" s="5">
        <v>0.187</v>
      </c>
      <c r="BT19" s="5">
        <v>0.40600000000000003</v>
      </c>
      <c r="BU19" s="5">
        <v>0.29399999999999998</v>
      </c>
    </row>
    <row r="20" spans="1:73" x14ac:dyDescent="0.45">
      <c r="A20">
        <v>17</v>
      </c>
      <c r="B20" s="3">
        <v>8.68</v>
      </c>
      <c r="C20" s="3">
        <v>5.9</v>
      </c>
      <c r="D20" s="4">
        <v>21.4</v>
      </c>
      <c r="E20" s="3">
        <v>0.42</v>
      </c>
      <c r="F20" s="4">
        <v>13.9</v>
      </c>
      <c r="G20" s="4">
        <v>17.399999999999999</v>
      </c>
      <c r="H20" s="6">
        <v>6.48</v>
      </c>
      <c r="I20" s="6">
        <v>5.41</v>
      </c>
      <c r="J20" s="4">
        <v>63.4</v>
      </c>
      <c r="K20" s="4">
        <v>74.099999999999994</v>
      </c>
      <c r="L20" s="6">
        <v>10.45</v>
      </c>
      <c r="M20" s="6">
        <v>8.4499999999999993</v>
      </c>
      <c r="N20" s="4">
        <v>24.8</v>
      </c>
      <c r="O20" s="6">
        <f t="shared" si="9"/>
        <v>26</v>
      </c>
      <c r="P20" s="3">
        <v>84.23</v>
      </c>
      <c r="Q20" s="3">
        <v>86.46</v>
      </c>
      <c r="R20" s="6">
        <v>37.1</v>
      </c>
      <c r="S20" s="6">
        <v>32.799999999999997</v>
      </c>
      <c r="T20" s="4">
        <v>20.179999999999996</v>
      </c>
      <c r="U20" s="3">
        <v>23.45</v>
      </c>
      <c r="V20" s="5">
        <v>1.8129999999999999</v>
      </c>
      <c r="W20" s="5">
        <v>2.3140000000000001</v>
      </c>
      <c r="X20" s="5">
        <v>7.1230000000000002</v>
      </c>
      <c r="Y20" s="5">
        <v>10.244999999999999</v>
      </c>
      <c r="Z20" s="5">
        <v>0.58099999999999996</v>
      </c>
      <c r="AA20" s="5">
        <v>0.623</v>
      </c>
      <c r="AB20" s="3">
        <v>3.31</v>
      </c>
      <c r="AC20" s="3">
        <v>2.6999999999999997</v>
      </c>
      <c r="AD20" s="5">
        <v>0.69599999999999995</v>
      </c>
      <c r="AE20" s="5">
        <v>0.81699999999999995</v>
      </c>
      <c r="AF20" s="5">
        <v>0.749</v>
      </c>
      <c r="AG20" s="5">
        <v>0.58899999999999997</v>
      </c>
      <c r="AH20" s="5">
        <v>1.5359999999999998</v>
      </c>
      <c r="AI20" s="4">
        <v>1.1759999999999999</v>
      </c>
      <c r="AN20" s="3"/>
      <c r="AO20" s="3"/>
      <c r="AP20" s="12"/>
      <c r="AQ20" s="12"/>
      <c r="AR20" s="6"/>
      <c r="AT20" s="4">
        <v>57.9</v>
      </c>
      <c r="AU20" s="4">
        <f t="shared" si="4"/>
        <v>63.3</v>
      </c>
      <c r="AV20" s="4">
        <v>16.399999999999999</v>
      </c>
      <c r="AW20" s="4">
        <v>17.600000000000001</v>
      </c>
      <c r="AX20" s="4">
        <v>58.4</v>
      </c>
      <c r="AY20" s="6">
        <f>AX20+4.8</f>
        <v>63.199999999999996</v>
      </c>
      <c r="AZ20" s="6">
        <v>39.299999999999997</v>
      </c>
      <c r="BA20" s="6">
        <f t="shared" si="3"/>
        <v>39.974999999999994</v>
      </c>
      <c r="BB20" s="3">
        <v>75.316000000000003</v>
      </c>
      <c r="BC20" s="3">
        <v>78.41</v>
      </c>
      <c r="BD20" s="6">
        <v>32.1</v>
      </c>
      <c r="BE20" s="6">
        <v>27.599999999999998</v>
      </c>
      <c r="BF20" s="16">
        <v>16.319999999999993</v>
      </c>
      <c r="BG20" s="16">
        <v>19.96</v>
      </c>
      <c r="BH20" s="5">
        <v>1.2130000000000001</v>
      </c>
      <c r="BI20" s="19">
        <v>1.4139999999999999</v>
      </c>
      <c r="BJ20" s="5">
        <v>1.923</v>
      </c>
      <c r="BK20" s="5">
        <v>2.323</v>
      </c>
      <c r="BL20" s="5">
        <v>0.54399999999999993</v>
      </c>
      <c r="BM20" s="5">
        <v>0.57099999999999995</v>
      </c>
      <c r="BN20" s="3">
        <v>3.57</v>
      </c>
      <c r="BO20" s="3">
        <v>2.65</v>
      </c>
      <c r="BP20" s="5">
        <v>0.74813799999999997</v>
      </c>
      <c r="BQ20" s="5">
        <v>1.0209999999999999</v>
      </c>
      <c r="BR20" s="5">
        <v>0.216</v>
      </c>
      <c r="BS20" s="5">
        <v>0.17100000000000001</v>
      </c>
      <c r="BT20" s="5">
        <v>0.42299999999999999</v>
      </c>
      <c r="BU20" s="5">
        <v>0.30599999999999999</v>
      </c>
    </row>
    <row r="21" spans="1:73" x14ac:dyDescent="0.45">
      <c r="A21">
        <v>18</v>
      </c>
      <c r="B21" s="7">
        <v>8.7100000000000009</v>
      </c>
      <c r="C21" s="7">
        <v>6</v>
      </c>
      <c r="D21" s="4">
        <v>23.4</v>
      </c>
      <c r="E21" s="3">
        <v>0.52</v>
      </c>
      <c r="F21" s="4">
        <v>14.8</v>
      </c>
      <c r="G21" s="4">
        <v>16.7</v>
      </c>
      <c r="H21" s="18">
        <v>9.93</v>
      </c>
      <c r="I21" s="6">
        <v>7.89</v>
      </c>
      <c r="J21" s="4">
        <v>54.6</v>
      </c>
      <c r="K21" s="4">
        <v>66.400000000000006</v>
      </c>
      <c r="L21" s="6">
        <v>11.5</v>
      </c>
      <c r="M21" s="6">
        <v>8.25</v>
      </c>
      <c r="N21" s="4">
        <v>25.6</v>
      </c>
      <c r="O21" s="6">
        <f t="shared" si="9"/>
        <v>26.8</v>
      </c>
      <c r="P21" s="3">
        <v>80.45</v>
      </c>
      <c r="Q21" s="3">
        <v>84.23</v>
      </c>
      <c r="R21" s="6">
        <v>38.300000000000004</v>
      </c>
      <c r="S21" s="6">
        <v>33.6</v>
      </c>
      <c r="T21" s="4">
        <v>21.839999999999996</v>
      </c>
      <c r="U21" s="3">
        <v>25.14</v>
      </c>
      <c r="V21" s="5">
        <v>1.6890000000000001</v>
      </c>
      <c r="W21" s="5">
        <v>2.3340000000000001</v>
      </c>
      <c r="X21" s="5">
        <v>6.8959999999999999</v>
      </c>
      <c r="Y21" s="5">
        <v>9.4250000000000007</v>
      </c>
      <c r="Z21" s="5">
        <v>0.58599999999999997</v>
      </c>
      <c r="AA21" s="5">
        <v>0.60099999999999998</v>
      </c>
      <c r="AB21" s="3">
        <v>3.86</v>
      </c>
      <c r="AC21" s="3">
        <v>3.02</v>
      </c>
      <c r="AD21" s="5">
        <v>0.72599999999999998</v>
      </c>
      <c r="AE21" s="5">
        <v>0.82599999999999996</v>
      </c>
      <c r="AF21" s="5">
        <v>0.77500000000000002</v>
      </c>
      <c r="AG21" s="5">
        <v>0.57399999999999995</v>
      </c>
      <c r="AH21" s="5">
        <v>1.4689999999999999</v>
      </c>
      <c r="AI21" s="4">
        <v>1.1579999999999999</v>
      </c>
      <c r="AN21" s="7"/>
      <c r="AO21" s="7"/>
      <c r="AP21" s="12"/>
      <c r="AQ21" s="12"/>
      <c r="AR21" s="6"/>
      <c r="AT21" s="4">
        <v>56.7</v>
      </c>
      <c r="AU21" s="4">
        <f>AT21+7.2</f>
        <v>63.900000000000006</v>
      </c>
      <c r="AV21" s="4">
        <v>16.8</v>
      </c>
      <c r="AW21" s="4">
        <v>18.000000000000004</v>
      </c>
      <c r="AX21" s="4">
        <v>53.4</v>
      </c>
      <c r="AY21" s="6">
        <f>AX21+4.8</f>
        <v>58.199999999999996</v>
      </c>
      <c r="AZ21" s="6">
        <v>40.1</v>
      </c>
      <c r="BA21" s="6">
        <f>AZ21+0.895</f>
        <v>40.995000000000005</v>
      </c>
      <c r="BB21" s="3">
        <v>74.260000000000005</v>
      </c>
      <c r="BC21" s="3">
        <v>77.88000000000001</v>
      </c>
      <c r="BD21" s="6">
        <v>33.300000000000004</v>
      </c>
      <c r="BE21" s="6">
        <v>28.400000000000002</v>
      </c>
      <c r="BF21" s="16">
        <v>17.979999999999993</v>
      </c>
      <c r="BG21" s="16">
        <v>20.86</v>
      </c>
      <c r="BH21" s="5">
        <v>1.159</v>
      </c>
      <c r="BI21" s="19">
        <v>1.3740000000000001</v>
      </c>
      <c r="BJ21" s="5">
        <v>2.1259999999999999</v>
      </c>
      <c r="BK21" s="5">
        <v>2.714</v>
      </c>
      <c r="BL21" s="5">
        <v>0.55899999999999994</v>
      </c>
      <c r="BM21" s="5">
        <v>0.57399999999999995</v>
      </c>
      <c r="BN21" s="3">
        <v>3.52</v>
      </c>
      <c r="BO21" s="3">
        <v>2.81</v>
      </c>
      <c r="BP21" s="5">
        <v>0.778138</v>
      </c>
      <c r="BQ21" s="5">
        <v>0.89700000000000002</v>
      </c>
      <c r="BR21" s="5">
        <v>0.22500000000000001</v>
      </c>
      <c r="BS21" s="5">
        <v>0.186</v>
      </c>
      <c r="BT21" s="5">
        <v>0.42499999999999999</v>
      </c>
      <c r="BU21" s="5">
        <v>0.32699999999999996</v>
      </c>
    </row>
    <row r="22" spans="1:73" x14ac:dyDescent="0.45">
      <c r="A22">
        <v>19</v>
      </c>
      <c r="B22" s="3">
        <v>8.7100000000000009</v>
      </c>
      <c r="C22" s="3">
        <v>6.6</v>
      </c>
      <c r="D22" s="4">
        <v>16.8</v>
      </c>
      <c r="E22" s="3">
        <v>0.47</v>
      </c>
      <c r="F22" s="4">
        <v>13.8</v>
      </c>
      <c r="G22" s="4">
        <v>16.100000000000001</v>
      </c>
      <c r="H22" s="6">
        <v>8.4499999999999993</v>
      </c>
      <c r="I22" s="6">
        <v>6.48</v>
      </c>
      <c r="J22" s="4">
        <v>54.8</v>
      </c>
      <c r="K22" s="4">
        <v>61.4</v>
      </c>
      <c r="L22" s="6">
        <v>13.2</v>
      </c>
      <c r="M22" s="6">
        <v>11.25</v>
      </c>
      <c r="N22" s="4">
        <v>24.7</v>
      </c>
      <c r="O22" s="6">
        <f t="shared" si="9"/>
        <v>25.9</v>
      </c>
      <c r="P22" s="3">
        <v>81.459999999999994</v>
      </c>
      <c r="Q22" s="3">
        <v>85.12</v>
      </c>
      <c r="R22" s="6">
        <v>36.700000000000003</v>
      </c>
      <c r="S22" s="6">
        <v>31.8</v>
      </c>
      <c r="T22" s="4">
        <v>22.149999999999995</v>
      </c>
      <c r="U22" s="3">
        <v>26.08</v>
      </c>
      <c r="V22" s="5">
        <v>1.742</v>
      </c>
      <c r="W22" s="5">
        <v>2.4449999999999998</v>
      </c>
      <c r="X22" s="5">
        <v>6.742</v>
      </c>
      <c r="Y22" s="5">
        <v>9.2469999999999999</v>
      </c>
      <c r="Z22" s="5">
        <v>0.57599999999999996</v>
      </c>
      <c r="AA22" s="5">
        <v>0.61099999999999999</v>
      </c>
      <c r="AB22" s="3">
        <v>4.2300000000000004</v>
      </c>
      <c r="AC22" s="3">
        <v>3.6199999999999997</v>
      </c>
      <c r="AD22" s="5">
        <v>0.64500000000000002</v>
      </c>
      <c r="AE22" s="5">
        <v>0.78900000000000003</v>
      </c>
      <c r="AF22" s="5">
        <v>0.72860000000000003</v>
      </c>
      <c r="AG22" s="5">
        <v>0.51600000000000001</v>
      </c>
      <c r="AH22" s="5">
        <v>1.6409999999999998</v>
      </c>
      <c r="AI22" s="4">
        <v>1.2170000000000001</v>
      </c>
      <c r="AN22" s="3"/>
      <c r="AO22" s="3"/>
      <c r="AP22" s="12"/>
      <c r="AQ22" s="12"/>
      <c r="AR22" s="6"/>
      <c r="AT22" s="4">
        <v>64.7</v>
      </c>
      <c r="AU22" s="4">
        <f t="shared" ref="AU22:AU27" si="10">AT22+7.2</f>
        <v>71.900000000000006</v>
      </c>
      <c r="AV22" s="4">
        <v>17.2</v>
      </c>
      <c r="AW22" s="4">
        <v>18.600000000000001</v>
      </c>
      <c r="AX22" s="4">
        <v>52.8</v>
      </c>
      <c r="AY22" s="6">
        <f t="shared" ref="AY22:AY27" si="11">AX22+5.8</f>
        <v>58.599999999999994</v>
      </c>
      <c r="AZ22" s="6">
        <v>39.200000000000003</v>
      </c>
      <c r="BA22" s="6">
        <f t="shared" ref="BA22:BA27" si="12">AZ22+0.895</f>
        <v>40.095000000000006</v>
      </c>
      <c r="BB22" s="3">
        <v>75.13</v>
      </c>
      <c r="BC22" s="3">
        <v>78.77000000000001</v>
      </c>
      <c r="BD22" s="6">
        <v>31.700000000000003</v>
      </c>
      <c r="BE22" s="6">
        <v>26.6</v>
      </c>
      <c r="BF22" s="16">
        <v>17.29</v>
      </c>
      <c r="BG22" s="16">
        <v>18.36</v>
      </c>
      <c r="BH22" s="5">
        <v>1.212</v>
      </c>
      <c r="BI22" s="19">
        <v>1.4849999999999999</v>
      </c>
      <c r="BJ22" s="5">
        <v>2.2149999999999999</v>
      </c>
      <c r="BK22" s="5">
        <v>2.7120000000000002</v>
      </c>
      <c r="BL22" s="5">
        <v>0.54899999999999993</v>
      </c>
      <c r="BM22" s="5">
        <v>0.57099999999999995</v>
      </c>
      <c r="BN22" s="3">
        <v>3.8900000000000006</v>
      </c>
      <c r="BO22" s="3">
        <v>3.2199999999999998</v>
      </c>
      <c r="BP22" s="5">
        <v>0.69713800000000004</v>
      </c>
      <c r="BQ22" s="5">
        <v>0.84599999999999997</v>
      </c>
      <c r="BR22" s="5">
        <v>0.221</v>
      </c>
      <c r="BS22" s="5">
        <v>0.18099999999999999</v>
      </c>
      <c r="BT22" s="5">
        <v>0.39800000000000002</v>
      </c>
      <c r="BU22" s="5">
        <v>0.27799999999999997</v>
      </c>
    </row>
    <row r="23" spans="1:73" x14ac:dyDescent="0.45">
      <c r="A23">
        <v>20</v>
      </c>
      <c r="B23" s="7">
        <v>8.74</v>
      </c>
      <c r="C23" s="7">
        <v>4.8</v>
      </c>
      <c r="D23" s="4">
        <v>28.9</v>
      </c>
      <c r="E23" s="3">
        <v>0.38</v>
      </c>
      <c r="F23" s="4">
        <v>13.2</v>
      </c>
      <c r="G23" s="4">
        <v>16.399999999999999</v>
      </c>
      <c r="H23" s="18">
        <v>7.1</v>
      </c>
      <c r="I23" s="6">
        <v>5.85</v>
      </c>
      <c r="J23" s="4">
        <v>61.2</v>
      </c>
      <c r="K23" s="4">
        <v>69.8</v>
      </c>
      <c r="L23" s="6">
        <v>11.48</v>
      </c>
      <c r="M23" s="6">
        <v>9.4600000000000009</v>
      </c>
      <c r="N23" s="4">
        <v>23.9</v>
      </c>
      <c r="O23" s="6">
        <f>N23+1.6</f>
        <v>25.5</v>
      </c>
      <c r="P23" s="3">
        <v>82.13</v>
      </c>
      <c r="Q23" s="3">
        <v>85.21</v>
      </c>
      <c r="R23" s="6">
        <v>37.4</v>
      </c>
      <c r="S23" s="6">
        <v>32.4</v>
      </c>
      <c r="T23" s="4">
        <v>21.559999999999995</v>
      </c>
      <c r="U23" s="3">
        <v>24.12</v>
      </c>
      <c r="V23" s="5">
        <v>1.845</v>
      </c>
      <c r="W23" s="5">
        <v>2.4260000000000002</v>
      </c>
      <c r="X23" s="5">
        <v>6.9409999999999998</v>
      </c>
      <c r="Y23" s="5">
        <v>9.2460000000000004</v>
      </c>
      <c r="Z23" s="5">
        <v>0.58099999999999996</v>
      </c>
      <c r="AA23" s="5">
        <v>0.59899999999999998</v>
      </c>
      <c r="AB23" s="3">
        <v>4.1900000000000004</v>
      </c>
      <c r="AC23" s="3">
        <v>3.1399999999999997</v>
      </c>
      <c r="AD23" s="5">
        <v>0.65700000000000003</v>
      </c>
      <c r="AE23" s="5">
        <v>0.85599999999999998</v>
      </c>
      <c r="AF23" s="5">
        <v>0.81600000000000006</v>
      </c>
      <c r="AG23" s="5">
        <v>0.624</v>
      </c>
      <c r="AH23" s="5">
        <v>1.8149999999999999</v>
      </c>
      <c r="AI23" s="4">
        <v>1.4059999999999999</v>
      </c>
      <c r="AN23" s="7"/>
      <c r="AO23" s="7"/>
      <c r="AP23" s="12"/>
      <c r="AQ23" s="12"/>
      <c r="AR23" s="6"/>
      <c r="AT23" s="4">
        <v>61.5</v>
      </c>
      <c r="AU23" s="4">
        <v>69.7</v>
      </c>
      <c r="AV23" s="4">
        <v>16.8</v>
      </c>
      <c r="AW23" s="4">
        <v>18.200000000000003</v>
      </c>
      <c r="AX23" s="4">
        <v>51.4</v>
      </c>
      <c r="AY23" s="6">
        <f t="shared" si="11"/>
        <v>57.199999999999996</v>
      </c>
      <c r="AZ23" s="6">
        <v>38.4</v>
      </c>
      <c r="BA23" s="6">
        <f t="shared" si="12"/>
        <v>39.295000000000002</v>
      </c>
      <c r="BB23" s="3">
        <v>75.23</v>
      </c>
      <c r="BC23" s="3">
        <v>78.154499999999999</v>
      </c>
      <c r="BD23" s="6">
        <v>32.4</v>
      </c>
      <c r="BE23" s="6">
        <v>27.2</v>
      </c>
      <c r="BF23" s="16">
        <v>17.699999999999992</v>
      </c>
      <c r="BG23" s="16">
        <v>20.420000000000002</v>
      </c>
      <c r="BH23" s="5">
        <v>1.3149999999999999</v>
      </c>
      <c r="BI23" s="19">
        <v>1.5660000000000001</v>
      </c>
      <c r="BJ23" s="5">
        <v>1.9870000000000001</v>
      </c>
      <c r="BK23" s="5">
        <v>2.5459999999999998</v>
      </c>
      <c r="BL23" s="5">
        <v>0.55399999999999994</v>
      </c>
      <c r="BM23" s="5">
        <v>0.56399999999999995</v>
      </c>
      <c r="BN23" s="3">
        <v>3.8500000000000005</v>
      </c>
      <c r="BO23" s="3">
        <v>2.7399999999999998</v>
      </c>
      <c r="BP23" s="5">
        <v>0.72021380000000002</v>
      </c>
      <c r="BQ23" s="5">
        <v>0.94499999999999995</v>
      </c>
      <c r="BR23" s="5">
        <v>0.23799999999999999</v>
      </c>
      <c r="BS23" s="5">
        <v>0.17599999999999999</v>
      </c>
      <c r="BT23" s="5">
        <v>0.379</v>
      </c>
      <c r="BU23" s="5">
        <v>0.29199999999999998</v>
      </c>
    </row>
    <row r="24" spans="1:73" x14ac:dyDescent="0.45">
      <c r="A24">
        <v>21</v>
      </c>
      <c r="B24" s="3">
        <v>8.81</v>
      </c>
      <c r="C24" s="3">
        <v>5.4</v>
      </c>
      <c r="D24" s="4">
        <v>25.6</v>
      </c>
      <c r="E24" s="3">
        <v>0.38</v>
      </c>
      <c r="F24" s="6">
        <v>12.7</v>
      </c>
      <c r="G24" s="4">
        <v>16.399999999999999</v>
      </c>
      <c r="H24" s="6">
        <v>6.48</v>
      </c>
      <c r="I24" s="6">
        <v>5.41</v>
      </c>
      <c r="J24" s="4">
        <v>62.4</v>
      </c>
      <c r="K24" s="4">
        <v>72.400000000000006</v>
      </c>
      <c r="L24" s="6">
        <v>12.2</v>
      </c>
      <c r="M24" s="6">
        <v>10.210000000000001</v>
      </c>
      <c r="N24" s="4">
        <v>24.7</v>
      </c>
      <c r="O24" s="6">
        <f>N24+1.42</f>
        <v>26.119999999999997</v>
      </c>
      <c r="P24" s="3">
        <v>81.23</v>
      </c>
      <c r="Q24" s="3">
        <v>84.25</v>
      </c>
      <c r="R24" s="6">
        <v>38.4</v>
      </c>
      <c r="S24" s="6">
        <v>33.6</v>
      </c>
      <c r="T24" s="4">
        <v>20.439999999999994</v>
      </c>
      <c r="U24" s="3">
        <v>22.62</v>
      </c>
      <c r="V24" s="5">
        <v>1.746</v>
      </c>
      <c r="W24" s="5">
        <v>2.3239999999999998</v>
      </c>
      <c r="X24" s="5">
        <v>7.0229999999999997</v>
      </c>
      <c r="Y24" s="5">
        <v>10.132999999999999</v>
      </c>
      <c r="Z24" s="5">
        <v>0.56200000000000006</v>
      </c>
      <c r="AA24" s="5">
        <v>0.58699999999999997</v>
      </c>
      <c r="AB24" s="3">
        <v>4.32</v>
      </c>
      <c r="AC24" s="3">
        <v>3.4799999999999995</v>
      </c>
      <c r="AD24" s="5">
        <v>0.68300000000000005</v>
      </c>
      <c r="AE24" s="5">
        <v>0.81200000000000006</v>
      </c>
      <c r="AF24" s="5">
        <v>0.876</v>
      </c>
      <c r="AG24" s="5">
        <v>0.67900000000000005</v>
      </c>
      <c r="AH24" s="5">
        <v>1.7909999999999999</v>
      </c>
      <c r="AI24" s="4">
        <v>1.401</v>
      </c>
      <c r="AN24" s="3"/>
      <c r="AO24" s="3"/>
      <c r="AP24" s="12"/>
      <c r="AQ24" s="12"/>
      <c r="AR24" s="6"/>
      <c r="AT24" s="4">
        <v>62.4</v>
      </c>
      <c r="AU24" s="4">
        <f t="shared" si="10"/>
        <v>69.599999999999994</v>
      </c>
      <c r="AV24" s="4">
        <v>15.9</v>
      </c>
      <c r="AW24" s="4">
        <v>17.3</v>
      </c>
      <c r="AX24" s="4">
        <v>53.2</v>
      </c>
      <c r="AY24" s="6">
        <f t="shared" si="11"/>
        <v>59</v>
      </c>
      <c r="AZ24" s="6">
        <v>39.200000000000003</v>
      </c>
      <c r="BA24" s="6">
        <f t="shared" si="12"/>
        <v>40.095000000000006</v>
      </c>
      <c r="BB24" s="3">
        <v>74.959999999999994</v>
      </c>
      <c r="BC24" s="3">
        <v>78.19</v>
      </c>
      <c r="BD24" s="6">
        <v>33.4</v>
      </c>
      <c r="BE24" s="6">
        <v>28.400000000000002</v>
      </c>
      <c r="BF24" s="16">
        <v>16.579999999999991</v>
      </c>
      <c r="BG24" s="16">
        <v>18.96</v>
      </c>
      <c r="BH24" s="5">
        <v>1.216</v>
      </c>
      <c r="BI24" s="19">
        <v>1.4610000000000001</v>
      </c>
      <c r="BJ24" s="5">
        <v>2.0230000000000001</v>
      </c>
      <c r="BK24" s="5">
        <v>2.468</v>
      </c>
      <c r="BL24" s="5">
        <v>0.53500000000000003</v>
      </c>
      <c r="BM24" s="5">
        <v>0.55600000000000005</v>
      </c>
      <c r="BN24" s="3">
        <v>3.9800000000000004</v>
      </c>
      <c r="BO24" s="3">
        <v>3.0799999999999996</v>
      </c>
      <c r="BP24" s="5">
        <v>0.74621380000000004</v>
      </c>
      <c r="BQ24" s="5">
        <v>0.879</v>
      </c>
      <c r="BR24" s="5">
        <v>0.22600000000000001</v>
      </c>
      <c r="BS24" s="5">
        <v>0.184</v>
      </c>
      <c r="BT24" s="5">
        <v>0.41599999999999998</v>
      </c>
      <c r="BU24" s="5">
        <v>0.27799999999999997</v>
      </c>
    </row>
    <row r="25" spans="1:73" x14ac:dyDescent="0.45">
      <c r="A25">
        <v>22</v>
      </c>
      <c r="B25" s="3">
        <v>8.82</v>
      </c>
      <c r="C25" s="3">
        <v>7.6000000000000005</v>
      </c>
      <c r="D25" s="4">
        <v>20.6</v>
      </c>
      <c r="E25" s="3">
        <v>0.42</v>
      </c>
      <c r="F25" s="6">
        <v>15.4</v>
      </c>
      <c r="G25" s="4">
        <v>19.399999999999999</v>
      </c>
      <c r="H25" s="6">
        <v>5.89</v>
      </c>
      <c r="I25" s="6">
        <v>4.5599999999999996</v>
      </c>
      <c r="J25" s="4">
        <v>63.8</v>
      </c>
      <c r="K25" s="4">
        <v>73.400000000000006</v>
      </c>
      <c r="L25" s="6">
        <v>10.45</v>
      </c>
      <c r="M25" s="6">
        <v>8.4499999999999993</v>
      </c>
      <c r="N25" s="4">
        <v>23.9</v>
      </c>
      <c r="O25" s="6">
        <f>N25+1.42</f>
        <v>25.32</v>
      </c>
      <c r="P25" s="4">
        <v>83.12</v>
      </c>
      <c r="Q25" s="3">
        <v>85.96</v>
      </c>
      <c r="R25" s="6">
        <v>38.4</v>
      </c>
      <c r="S25" s="6">
        <v>33.299999999999997</v>
      </c>
      <c r="T25" s="3">
        <v>18.959999999999997</v>
      </c>
      <c r="U25" s="3">
        <v>24.12</v>
      </c>
      <c r="V25" s="5">
        <v>1.698</v>
      </c>
      <c r="W25" s="5">
        <v>2.1459999999999999</v>
      </c>
      <c r="X25" s="5">
        <v>6.9980000000000002</v>
      </c>
      <c r="Y25" s="5">
        <v>9.8469999999999995</v>
      </c>
      <c r="Z25" s="5">
        <v>0.56699999999999995</v>
      </c>
      <c r="AA25" s="5">
        <v>0.58899999999999997</v>
      </c>
      <c r="AB25" s="3">
        <v>5.01</v>
      </c>
      <c r="AC25" s="3">
        <v>3.98</v>
      </c>
      <c r="AD25" s="5">
        <v>0.64200000000000002</v>
      </c>
      <c r="AE25" s="5">
        <v>0.76900000000000002</v>
      </c>
      <c r="AF25" s="5">
        <v>0.94200000000000006</v>
      </c>
      <c r="AG25" s="5">
        <v>0.745</v>
      </c>
      <c r="AH25" s="5">
        <v>1.825</v>
      </c>
      <c r="AI25" s="4">
        <v>1.403</v>
      </c>
      <c r="AN25" s="3"/>
      <c r="AO25" s="3"/>
      <c r="AP25" s="12"/>
      <c r="AQ25" s="12"/>
      <c r="AR25" s="6"/>
      <c r="AT25" s="4">
        <v>58.7</v>
      </c>
      <c r="AU25" s="4">
        <v>66.8</v>
      </c>
      <c r="AV25" s="4">
        <v>16.399999999999999</v>
      </c>
      <c r="AW25" s="4">
        <v>17.8</v>
      </c>
      <c r="AX25" s="4">
        <v>50.4</v>
      </c>
      <c r="AY25" s="6">
        <f t="shared" si="11"/>
        <v>56.199999999999996</v>
      </c>
      <c r="AZ25" s="6">
        <v>39.9</v>
      </c>
      <c r="BA25" s="6">
        <f t="shared" si="12"/>
        <v>40.795000000000002</v>
      </c>
      <c r="BB25" s="3">
        <v>74.23</v>
      </c>
      <c r="BC25" s="3">
        <v>78.904499999999999</v>
      </c>
      <c r="BD25" s="6">
        <v>33.4</v>
      </c>
      <c r="BE25" s="6">
        <v>28.099999999999998</v>
      </c>
      <c r="BF25" s="16">
        <v>15.099999999999998</v>
      </c>
      <c r="BG25" s="16">
        <v>20.41</v>
      </c>
      <c r="BH25" s="5">
        <v>0.998</v>
      </c>
      <c r="BI25" s="19">
        <v>1.1859999999999999</v>
      </c>
      <c r="BJ25" s="5">
        <v>1.986</v>
      </c>
      <c r="BK25" s="5">
        <v>2.524</v>
      </c>
      <c r="BL25" s="5">
        <v>0.53999999999999992</v>
      </c>
      <c r="BM25" s="5">
        <v>0.57099999999999995</v>
      </c>
      <c r="BN25" s="3">
        <v>3.87</v>
      </c>
      <c r="BO25" s="3">
        <v>3.18</v>
      </c>
      <c r="BP25" s="5">
        <v>0.7052138</v>
      </c>
      <c r="BQ25" s="5">
        <v>0.94599999999999995</v>
      </c>
      <c r="BR25" s="5">
        <v>0.2341</v>
      </c>
      <c r="BS25" s="5">
        <v>0.192</v>
      </c>
      <c r="BT25" s="5">
        <v>0.42399999999999999</v>
      </c>
      <c r="BU25" s="5">
        <v>0.29399999999999998</v>
      </c>
    </row>
    <row r="26" spans="1:73" x14ac:dyDescent="0.45">
      <c r="A26">
        <v>23</v>
      </c>
      <c r="B26" s="3">
        <v>8.82</v>
      </c>
      <c r="C26" s="3">
        <v>4.3</v>
      </c>
      <c r="D26" s="4">
        <v>25.8</v>
      </c>
      <c r="E26" s="3">
        <v>0.36</v>
      </c>
      <c r="F26" s="6">
        <v>15.2</v>
      </c>
      <c r="G26" s="4">
        <v>17.8</v>
      </c>
      <c r="H26" s="6">
        <v>7.12</v>
      </c>
      <c r="I26" s="6">
        <v>6.15</v>
      </c>
      <c r="J26" s="4">
        <v>53.8</v>
      </c>
      <c r="K26" s="4">
        <v>64.900000000000006</v>
      </c>
      <c r="L26" s="6">
        <v>9.4600000000000009</v>
      </c>
      <c r="M26" s="6">
        <v>7.89</v>
      </c>
      <c r="N26" s="4">
        <v>24.6</v>
      </c>
      <c r="O26" s="6">
        <f>N26+1.42</f>
        <v>26.020000000000003</v>
      </c>
      <c r="P26" s="4">
        <v>82.46</v>
      </c>
      <c r="Q26" s="3">
        <v>85.94</v>
      </c>
      <c r="R26" s="6">
        <v>36.9</v>
      </c>
      <c r="S26" s="6">
        <f>R26-4.1</f>
        <v>32.799999999999997</v>
      </c>
      <c r="T26" s="3">
        <v>18.459999999999997</v>
      </c>
      <c r="U26" s="3">
        <v>23.46</v>
      </c>
      <c r="V26" s="5">
        <v>1.6457999999999999</v>
      </c>
      <c r="W26" s="5">
        <v>1.986</v>
      </c>
      <c r="X26" s="5">
        <v>6.7480000000000002</v>
      </c>
      <c r="Y26" s="5">
        <v>9.4559999999999995</v>
      </c>
      <c r="Z26" s="5">
        <v>0.57599999999999996</v>
      </c>
      <c r="AA26" s="5">
        <v>0.59099999999999997</v>
      </c>
      <c r="AB26" s="3">
        <v>4.46</v>
      </c>
      <c r="AC26" s="3">
        <v>3.5799999999999996</v>
      </c>
      <c r="AD26" s="5">
        <v>0.623</v>
      </c>
      <c r="AE26" s="5">
        <v>0.80200000000000005</v>
      </c>
      <c r="AF26" s="5">
        <v>0.876</v>
      </c>
      <c r="AG26" s="5">
        <v>0.68899999999999995</v>
      </c>
      <c r="AH26" s="5">
        <v>1.738</v>
      </c>
      <c r="AI26" s="4">
        <v>1.369</v>
      </c>
      <c r="AN26" s="3"/>
      <c r="AO26" s="3"/>
      <c r="AP26" s="12"/>
      <c r="AQ26" s="12"/>
      <c r="AR26" s="6"/>
      <c r="AT26" s="4">
        <v>56.7</v>
      </c>
      <c r="AU26" s="4">
        <f t="shared" si="10"/>
        <v>63.900000000000006</v>
      </c>
      <c r="AV26" s="4">
        <v>17.100000000000001</v>
      </c>
      <c r="AW26" s="4">
        <v>18.500000000000004</v>
      </c>
      <c r="AX26" s="4">
        <v>52.4</v>
      </c>
      <c r="AY26" s="6">
        <f t="shared" si="11"/>
        <v>58.199999999999996</v>
      </c>
      <c r="AZ26" s="6">
        <v>39.1</v>
      </c>
      <c r="BA26" s="6">
        <f t="shared" si="12"/>
        <v>39.995000000000005</v>
      </c>
      <c r="BB26" s="3">
        <v>71.56</v>
      </c>
      <c r="BC26" s="3">
        <v>78.884500000000003</v>
      </c>
      <c r="BD26" s="6">
        <v>30.9</v>
      </c>
      <c r="BE26" s="6">
        <v>27.599999999999998</v>
      </c>
      <c r="BF26" s="16">
        <v>14.999999999999998</v>
      </c>
      <c r="BG26" s="16">
        <v>19.98</v>
      </c>
      <c r="BH26" s="5">
        <v>0.94579999999999997</v>
      </c>
      <c r="BI26" s="19">
        <v>1.226</v>
      </c>
      <c r="BJ26" s="5">
        <v>2.113</v>
      </c>
      <c r="BK26" s="5">
        <v>2.714</v>
      </c>
      <c r="BL26" s="5">
        <v>0.54899999999999993</v>
      </c>
      <c r="BM26" s="5">
        <v>0.57599999999999996</v>
      </c>
      <c r="BN26" s="3">
        <v>4.12</v>
      </c>
      <c r="BO26" s="3">
        <v>3.1799999999999997</v>
      </c>
      <c r="BP26" s="5">
        <v>0.68621379999999998</v>
      </c>
      <c r="BQ26" s="5">
        <v>0.90100000000000002</v>
      </c>
      <c r="BR26" s="5">
        <v>0.24099999999999999</v>
      </c>
      <c r="BS26" s="5">
        <v>0.17599999999999999</v>
      </c>
      <c r="BT26" s="5">
        <v>0.41299999999999998</v>
      </c>
      <c r="BU26" s="5">
        <v>0.32100000000000001</v>
      </c>
    </row>
    <row r="27" spans="1:73" x14ac:dyDescent="0.45">
      <c r="A27">
        <v>24</v>
      </c>
      <c r="B27" s="7">
        <v>8.84</v>
      </c>
      <c r="C27" s="7">
        <v>4.3</v>
      </c>
      <c r="D27" s="4">
        <v>20.399999999999999</v>
      </c>
      <c r="E27" s="9">
        <v>0.33</v>
      </c>
      <c r="F27" s="6">
        <v>17.399999999999999</v>
      </c>
      <c r="G27" s="4">
        <v>20.8</v>
      </c>
      <c r="H27" s="18">
        <v>6.45</v>
      </c>
      <c r="I27" s="6">
        <v>5.48</v>
      </c>
      <c r="J27" s="4">
        <v>56.8</v>
      </c>
      <c r="K27" s="4">
        <v>66.5</v>
      </c>
      <c r="L27" s="6">
        <v>8.48</v>
      </c>
      <c r="M27" s="6">
        <v>6.84</v>
      </c>
      <c r="N27" s="4">
        <v>25.6</v>
      </c>
      <c r="O27" s="6">
        <f>N27+1.42</f>
        <v>27.020000000000003</v>
      </c>
      <c r="P27" s="4">
        <v>82.56</v>
      </c>
      <c r="Q27" s="3">
        <v>86.12</v>
      </c>
      <c r="R27" s="6">
        <v>38.4</v>
      </c>
      <c r="S27" s="6">
        <v>33.799999999999997</v>
      </c>
      <c r="T27" s="3">
        <v>17.489999999999995</v>
      </c>
      <c r="U27" s="3">
        <v>24.06</v>
      </c>
      <c r="V27" s="5">
        <v>1.845</v>
      </c>
      <c r="W27" s="5">
        <v>2.3239999999999998</v>
      </c>
      <c r="X27" s="5">
        <v>6.8970000000000002</v>
      </c>
      <c r="Y27" s="5">
        <v>10.023</v>
      </c>
      <c r="Z27" s="5">
        <v>0.56899999999999995</v>
      </c>
      <c r="AA27" s="5">
        <v>0.59409999999999996</v>
      </c>
      <c r="AB27" s="3">
        <v>5.12</v>
      </c>
      <c r="AC27" s="3">
        <v>3.98</v>
      </c>
      <c r="AD27" s="5">
        <v>0.66400000000000003</v>
      </c>
      <c r="AE27" s="5">
        <v>0.75600000000000001</v>
      </c>
      <c r="AF27" s="5">
        <v>0.97899999999999998</v>
      </c>
      <c r="AG27" s="5">
        <v>0.67800000000000005</v>
      </c>
      <c r="AH27" s="5">
        <v>1.819</v>
      </c>
      <c r="AI27" s="4">
        <v>1.4809999999999999</v>
      </c>
      <c r="AN27" s="7"/>
      <c r="AO27" s="7"/>
      <c r="AP27" s="12"/>
      <c r="AQ27" s="12"/>
      <c r="AR27" s="6"/>
      <c r="AT27" s="4">
        <v>54.6</v>
      </c>
      <c r="AU27" s="4">
        <f t="shared" si="10"/>
        <v>61.800000000000004</v>
      </c>
      <c r="AV27" s="4">
        <v>16.399999999999999</v>
      </c>
      <c r="AW27" s="4">
        <v>17.8</v>
      </c>
      <c r="AX27" s="4">
        <v>53.4</v>
      </c>
      <c r="AY27" s="6">
        <f t="shared" si="11"/>
        <v>59.199999999999996</v>
      </c>
      <c r="AZ27" s="6">
        <v>40.1</v>
      </c>
      <c r="BA27" s="6">
        <f t="shared" si="12"/>
        <v>40.995000000000005</v>
      </c>
      <c r="BB27" s="3">
        <v>72.02</v>
      </c>
      <c r="BC27" s="3">
        <v>79.06450000000001</v>
      </c>
      <c r="BD27" s="6">
        <v>32.199999999999996</v>
      </c>
      <c r="BE27" s="6">
        <v>28.4</v>
      </c>
      <c r="BF27" s="16">
        <v>14.869999999999996</v>
      </c>
      <c r="BG27" s="16">
        <v>22.15</v>
      </c>
      <c r="BH27" s="5">
        <v>1.0449999999999999</v>
      </c>
      <c r="BI27" s="19">
        <v>1.2210000000000001</v>
      </c>
      <c r="BJ27" s="5">
        <v>2.2970000000000002</v>
      </c>
      <c r="BK27" s="5">
        <v>2.6840000000000002</v>
      </c>
      <c r="BL27" s="5">
        <v>0.54199999999999993</v>
      </c>
      <c r="BM27" s="5">
        <v>0.56100000000000005</v>
      </c>
      <c r="BN27" s="3">
        <v>4.0199999999999996</v>
      </c>
      <c r="BO27" s="3">
        <v>3.4299999999999997</v>
      </c>
      <c r="BP27" s="5">
        <v>0.72721380000000002</v>
      </c>
      <c r="BQ27" s="5">
        <v>0.879</v>
      </c>
      <c r="BR27" s="5">
        <v>0.25600000000000001</v>
      </c>
      <c r="BS27" s="5">
        <v>0.20100000000000001</v>
      </c>
      <c r="BT27" s="5">
        <v>0.439</v>
      </c>
      <c r="BU27" s="5">
        <v>0.33599999999999997</v>
      </c>
    </row>
    <row r="28" spans="1:73" x14ac:dyDescent="0.45">
      <c r="A28">
        <v>25</v>
      </c>
      <c r="B28" s="3">
        <v>8.870000000000001</v>
      </c>
      <c r="C28" s="3">
        <v>5.5</v>
      </c>
      <c r="D28" s="4">
        <v>21.8</v>
      </c>
      <c r="E28" s="3">
        <v>0.43</v>
      </c>
      <c r="F28" s="6">
        <v>13.8</v>
      </c>
      <c r="G28" s="4">
        <v>17.399999999999999</v>
      </c>
      <c r="H28" s="6">
        <v>8.4499999999999993</v>
      </c>
      <c r="I28" s="6">
        <v>7.41</v>
      </c>
      <c r="J28" s="4">
        <v>54.7</v>
      </c>
      <c r="K28" s="4">
        <v>64.7</v>
      </c>
      <c r="L28" s="6">
        <v>7.42</v>
      </c>
      <c r="M28" s="6">
        <v>5.85</v>
      </c>
      <c r="N28" s="4">
        <v>24.9</v>
      </c>
      <c r="O28" s="6">
        <f>N28+1.42</f>
        <v>26.32</v>
      </c>
      <c r="P28" s="3">
        <v>81.010000000000005</v>
      </c>
      <c r="Q28" s="3">
        <v>84.21</v>
      </c>
      <c r="R28" s="6">
        <v>37.6</v>
      </c>
      <c r="S28" s="6">
        <v>32.799999999999997</v>
      </c>
      <c r="T28" s="3">
        <v>17.929999999999996</v>
      </c>
      <c r="U28" s="3">
        <v>23.89</v>
      </c>
      <c r="V28" s="5">
        <v>1.6459999999999999</v>
      </c>
      <c r="W28" s="5">
        <v>1.946</v>
      </c>
      <c r="X28" s="5">
        <v>6.7450000000000001</v>
      </c>
      <c r="Y28" s="5">
        <v>9.2560000000000002</v>
      </c>
      <c r="Z28" s="5">
        <v>0.55500000000000005</v>
      </c>
      <c r="AA28" s="5">
        <v>0.57899999999999996</v>
      </c>
      <c r="AB28" s="3">
        <v>4.87</v>
      </c>
      <c r="AC28" s="3">
        <v>3.84</v>
      </c>
      <c r="AD28" s="5">
        <v>0.66200000000000003</v>
      </c>
      <c r="AE28" s="5">
        <v>0.79100000000000004</v>
      </c>
      <c r="AF28" s="5">
        <v>0.876</v>
      </c>
      <c r="AG28" s="5">
        <v>0.71599999999999997</v>
      </c>
      <c r="AH28" s="5">
        <v>1.702</v>
      </c>
      <c r="AI28" s="4">
        <v>1.3360000000000001</v>
      </c>
      <c r="AN28" s="3"/>
      <c r="AO28" s="3"/>
      <c r="AP28" s="12"/>
      <c r="AQ28" s="12"/>
      <c r="AR28" s="6"/>
      <c r="AT28" s="4">
        <v>53.4</v>
      </c>
      <c r="AU28" s="4">
        <v>63.9</v>
      </c>
      <c r="AV28" s="4">
        <v>16.2</v>
      </c>
      <c r="AW28" s="4">
        <v>17.600000000000001</v>
      </c>
      <c r="AX28" s="4">
        <v>54.6</v>
      </c>
      <c r="AY28" s="6">
        <f>AX28+6.8</f>
        <v>61.4</v>
      </c>
      <c r="AZ28" s="6">
        <v>39.4</v>
      </c>
      <c r="BA28" s="6">
        <f>AZ28+1.15</f>
        <v>40.549999999999997</v>
      </c>
      <c r="BB28" s="3">
        <v>73.23</v>
      </c>
      <c r="BC28" s="3">
        <v>77.45</v>
      </c>
      <c r="BD28" s="6">
        <v>31.400000000000002</v>
      </c>
      <c r="BE28" s="6">
        <v>27.4</v>
      </c>
      <c r="BF28" s="16">
        <v>15.309999999999997</v>
      </c>
      <c r="BG28" s="16">
        <v>22.13</v>
      </c>
      <c r="BH28" s="5">
        <v>0.94599999999999995</v>
      </c>
      <c r="BI28" s="19">
        <v>1.1459999999999999</v>
      </c>
      <c r="BJ28" s="5">
        <v>2.145</v>
      </c>
      <c r="BK28" s="5">
        <v>2.7450000000000001</v>
      </c>
      <c r="BL28" s="5">
        <v>0.51800000000000002</v>
      </c>
      <c r="BM28" s="5">
        <v>0.56100000000000005</v>
      </c>
      <c r="BN28" s="3">
        <v>4.13</v>
      </c>
      <c r="BO28" s="3">
        <v>3.29</v>
      </c>
      <c r="BP28" s="5">
        <v>0.72521380000000002</v>
      </c>
      <c r="BQ28" s="5">
        <v>0.91400000000000003</v>
      </c>
      <c r="BR28" s="5">
        <v>0.23899999999999999</v>
      </c>
      <c r="BS28" s="5">
        <v>0.189</v>
      </c>
      <c r="BT28" s="5">
        <v>0.44700000000000001</v>
      </c>
      <c r="BU28" s="5">
        <v>0.30199999999999999</v>
      </c>
    </row>
    <row r="29" spans="1:73" x14ac:dyDescent="0.45">
      <c r="A29">
        <v>26</v>
      </c>
      <c r="B29" s="3">
        <v>8.8800000000000008</v>
      </c>
      <c r="C29" s="3">
        <v>6.6</v>
      </c>
      <c r="D29" s="4">
        <v>26.4</v>
      </c>
      <c r="E29" s="3">
        <v>0.38</v>
      </c>
      <c r="F29" s="6">
        <v>16.2</v>
      </c>
      <c r="G29" s="4">
        <v>20.100000000000001</v>
      </c>
      <c r="H29" s="6">
        <v>9.1199999999999992</v>
      </c>
      <c r="I29" s="6">
        <v>7.45</v>
      </c>
      <c r="J29" s="4">
        <v>59.8</v>
      </c>
      <c r="K29" s="4">
        <v>68.900000000000006</v>
      </c>
      <c r="L29" s="6">
        <v>10.74</v>
      </c>
      <c r="M29" s="6">
        <v>9.1199999999999992</v>
      </c>
      <c r="N29" s="4">
        <v>24.3</v>
      </c>
      <c r="O29" s="6">
        <f>N29+1.6</f>
        <v>25.900000000000002</v>
      </c>
      <c r="P29" s="3">
        <v>80.459999999999994</v>
      </c>
      <c r="Q29" s="3">
        <v>83.65</v>
      </c>
      <c r="R29" s="6">
        <v>36.799999999999997</v>
      </c>
      <c r="S29" s="6">
        <v>31.9</v>
      </c>
      <c r="T29" s="3">
        <v>18.929999999999996</v>
      </c>
      <c r="U29" s="3">
        <v>24.26</v>
      </c>
      <c r="V29" s="5">
        <v>1.712</v>
      </c>
      <c r="W29" s="5">
        <v>2.1019999999999999</v>
      </c>
      <c r="X29" s="5">
        <v>6.7889999999999997</v>
      </c>
      <c r="Y29" s="5">
        <v>9.6440000000000001</v>
      </c>
      <c r="Z29" s="5">
        <v>0.56799999999999995</v>
      </c>
      <c r="AA29" s="5">
        <v>0.58399999999999996</v>
      </c>
      <c r="AB29" s="3">
        <v>4.5599999999999996</v>
      </c>
      <c r="AC29" s="3">
        <v>3.71</v>
      </c>
      <c r="AD29" s="5">
        <v>0.64500000000000002</v>
      </c>
      <c r="AE29" s="5">
        <v>0.84199999999999997</v>
      </c>
      <c r="AF29" s="5">
        <v>0.86599999999999999</v>
      </c>
      <c r="AG29" s="5">
        <v>0.71199999999999997</v>
      </c>
      <c r="AH29" s="5">
        <v>1.7249999999999999</v>
      </c>
      <c r="AI29" s="4">
        <v>1.327</v>
      </c>
      <c r="AN29" s="3"/>
      <c r="AO29" s="3"/>
      <c r="AP29" s="12"/>
      <c r="AQ29" s="12"/>
      <c r="AR29" s="6"/>
      <c r="AT29" s="4">
        <v>56.2</v>
      </c>
      <c r="AU29" s="4">
        <f t="shared" ref="AU29:AU34" si="13">AT29+8.5</f>
        <v>64.7</v>
      </c>
      <c r="AV29" s="4">
        <v>15.8</v>
      </c>
      <c r="AW29" s="4">
        <v>17.400000000000002</v>
      </c>
      <c r="AX29" s="4">
        <v>52.4</v>
      </c>
      <c r="AY29" s="6">
        <f t="shared" ref="AY29:AY35" si="14">AX29+6.8</f>
        <v>59.199999999999996</v>
      </c>
      <c r="AZ29" s="6">
        <v>38.799999999999997</v>
      </c>
      <c r="BA29" s="6">
        <f t="shared" ref="BA29:BA35" si="15">AZ29+1.15</f>
        <v>39.949999999999996</v>
      </c>
      <c r="BB29" s="3">
        <v>70.19</v>
      </c>
      <c r="BC29" s="3">
        <v>75.750000000000014</v>
      </c>
      <c r="BD29" s="6">
        <v>30.599999999999998</v>
      </c>
      <c r="BE29" s="6">
        <v>26.5</v>
      </c>
      <c r="BF29" s="16">
        <v>16.309999999999995</v>
      </c>
      <c r="BG29" s="16">
        <v>21.06</v>
      </c>
      <c r="BH29" s="5">
        <v>1.012</v>
      </c>
      <c r="BI29" s="19">
        <v>1.212</v>
      </c>
      <c r="BJ29" s="5">
        <v>1.845</v>
      </c>
      <c r="BK29" s="5">
        <v>2.4119999999999999</v>
      </c>
      <c r="BL29" s="5">
        <v>0.54509999999999992</v>
      </c>
      <c r="BM29" s="5">
        <v>0.56399999999999995</v>
      </c>
      <c r="BN29" s="3">
        <v>4.0199999999999996</v>
      </c>
      <c r="BO29" s="3">
        <v>3.16</v>
      </c>
      <c r="BP29" s="5">
        <v>0.71821380000000001</v>
      </c>
      <c r="BQ29" s="5">
        <v>0.84599999999999997</v>
      </c>
      <c r="BR29" s="5">
        <v>0.246</v>
      </c>
      <c r="BS29" s="5">
        <v>0.19500000000000001</v>
      </c>
      <c r="BT29" s="5">
        <v>0.46700000000000003</v>
      </c>
      <c r="BU29" s="5">
        <v>0.316</v>
      </c>
    </row>
    <row r="30" spans="1:73" x14ac:dyDescent="0.45">
      <c r="A30">
        <v>27</v>
      </c>
      <c r="B30" s="3">
        <v>8.98</v>
      </c>
      <c r="C30" s="3">
        <v>6.5</v>
      </c>
      <c r="D30" s="4">
        <v>31.2</v>
      </c>
      <c r="E30" s="3">
        <v>0.38</v>
      </c>
      <c r="F30" s="6">
        <v>14.8</v>
      </c>
      <c r="G30" s="4">
        <v>18.399999999999999</v>
      </c>
      <c r="H30" s="6">
        <v>10.5</v>
      </c>
      <c r="I30" s="6">
        <v>8.4499999999999993</v>
      </c>
      <c r="J30" s="4">
        <v>61.5</v>
      </c>
      <c r="K30" s="4">
        <v>72.099999999999994</v>
      </c>
      <c r="L30" s="6">
        <v>8.89</v>
      </c>
      <c r="M30" s="6">
        <v>7.45</v>
      </c>
      <c r="N30" s="4">
        <v>25.6</v>
      </c>
      <c r="O30" s="6">
        <f t="shared" ref="O30:O35" si="16">N30+1.6</f>
        <v>27.200000000000003</v>
      </c>
      <c r="P30" s="3">
        <v>80.56</v>
      </c>
      <c r="Q30" s="3">
        <v>84.12</v>
      </c>
      <c r="R30" s="6">
        <v>38.9</v>
      </c>
      <c r="S30" s="6">
        <v>33.4</v>
      </c>
      <c r="T30" s="3">
        <v>16.979999999999997</v>
      </c>
      <c r="U30" s="3">
        <v>21.59</v>
      </c>
      <c r="V30" s="5">
        <v>1.647</v>
      </c>
      <c r="W30" s="5">
        <v>2.1120000000000001</v>
      </c>
      <c r="X30" s="5">
        <v>6.6050000000000004</v>
      </c>
      <c r="Y30" s="5">
        <v>8.8840000000000003</v>
      </c>
      <c r="Z30" s="5">
        <v>0.56399999999999995</v>
      </c>
      <c r="AA30" s="5">
        <v>0.58099999999999996</v>
      </c>
      <c r="AB30" s="3">
        <v>4.75</v>
      </c>
      <c r="AC30" s="3">
        <v>3.84</v>
      </c>
      <c r="AD30" s="5">
        <v>0.65300000000000002</v>
      </c>
      <c r="AE30" s="5">
        <v>0.80100000000000005</v>
      </c>
      <c r="AF30" s="5">
        <v>1.0529999999999999</v>
      </c>
      <c r="AG30" s="5">
        <v>0.78100000000000003</v>
      </c>
      <c r="AH30" s="5">
        <v>1.839</v>
      </c>
      <c r="AI30" s="4">
        <v>1.4059999999999999</v>
      </c>
      <c r="AN30" s="3"/>
      <c r="AO30" s="3"/>
      <c r="AP30" s="12"/>
      <c r="AQ30" s="12"/>
      <c r="AR30" s="6"/>
      <c r="AT30" s="4">
        <v>52.4</v>
      </c>
      <c r="AU30" s="4">
        <f t="shared" si="13"/>
        <v>60.9</v>
      </c>
      <c r="AV30" s="4">
        <v>16.2</v>
      </c>
      <c r="AW30" s="4">
        <v>17.8</v>
      </c>
      <c r="AX30" s="4">
        <v>50.8</v>
      </c>
      <c r="AY30" s="6">
        <f t="shared" si="14"/>
        <v>57.599999999999994</v>
      </c>
      <c r="AZ30" s="6">
        <v>40.1</v>
      </c>
      <c r="BA30" s="6">
        <f t="shared" si="15"/>
        <v>41.25</v>
      </c>
      <c r="BB30" s="3">
        <v>69.98</v>
      </c>
      <c r="BC30" s="3">
        <v>76.220000000000013</v>
      </c>
      <c r="BD30" s="6">
        <v>32.699999999999996</v>
      </c>
      <c r="BE30" s="6">
        <v>28</v>
      </c>
      <c r="BF30" s="16">
        <v>14.359999999999998</v>
      </c>
      <c r="BG30" s="16">
        <v>20.46</v>
      </c>
      <c r="BH30" s="5">
        <v>0.94700000000000006</v>
      </c>
      <c r="BI30" s="19">
        <v>1.198</v>
      </c>
      <c r="BJ30" s="5">
        <v>1.849</v>
      </c>
      <c r="BK30" s="5">
        <v>2.415</v>
      </c>
      <c r="BL30" s="5">
        <v>0.54109999999999991</v>
      </c>
      <c r="BM30" s="5">
        <v>0.57199999999999995</v>
      </c>
      <c r="BN30" s="3">
        <v>4.21</v>
      </c>
      <c r="BO30" s="3">
        <v>3.29</v>
      </c>
      <c r="BP30" s="5">
        <v>0.72621380000000002</v>
      </c>
      <c r="BQ30" s="5">
        <v>0.82299999999999995</v>
      </c>
      <c r="BR30" s="5">
        <v>0.251</v>
      </c>
      <c r="BS30" s="5">
        <v>0.17799999999999999</v>
      </c>
      <c r="BT30" s="5">
        <v>0.43099999999999999</v>
      </c>
      <c r="BU30" s="5">
        <v>0.33399999999999996</v>
      </c>
    </row>
    <row r="31" spans="1:73" x14ac:dyDescent="0.45">
      <c r="A31">
        <v>28</v>
      </c>
      <c r="B31" s="3">
        <v>8.99</v>
      </c>
      <c r="C31" s="3">
        <v>5.5</v>
      </c>
      <c r="D31" s="4">
        <v>23.4</v>
      </c>
      <c r="E31" s="3">
        <v>0.37</v>
      </c>
      <c r="F31" s="6">
        <v>13.9</v>
      </c>
      <c r="G31" s="4">
        <v>16.399999999999999</v>
      </c>
      <c r="H31" s="6">
        <v>7.56</v>
      </c>
      <c r="I31" s="6">
        <v>5.89</v>
      </c>
      <c r="J31" s="4">
        <v>53.3</v>
      </c>
      <c r="K31" s="4">
        <v>62.5</v>
      </c>
      <c r="L31" s="6">
        <v>11.89</v>
      </c>
      <c r="M31" s="6">
        <v>9.4499999999999993</v>
      </c>
      <c r="N31" s="4">
        <v>24.2</v>
      </c>
      <c r="O31" s="6">
        <f t="shared" si="16"/>
        <v>25.8</v>
      </c>
      <c r="P31" s="3">
        <v>79.89</v>
      </c>
      <c r="Q31" s="3">
        <v>82.56</v>
      </c>
      <c r="R31" s="6">
        <v>40.9</v>
      </c>
      <c r="S31" s="6">
        <v>34.799999999999997</v>
      </c>
      <c r="T31" s="3">
        <v>18.259999999999994</v>
      </c>
      <c r="U31" s="3">
        <v>23.89</v>
      </c>
      <c r="V31" s="5">
        <v>1.714</v>
      </c>
      <c r="W31" s="5">
        <v>2.1139999999999999</v>
      </c>
      <c r="X31" s="5">
        <v>6.5890000000000004</v>
      </c>
      <c r="Y31" s="5">
        <v>9.2140000000000004</v>
      </c>
      <c r="Z31" s="5">
        <v>0.55800000000000005</v>
      </c>
      <c r="AA31" s="5">
        <v>0.58399999999999996</v>
      </c>
      <c r="AB31" s="3">
        <v>5.0599999999999996</v>
      </c>
      <c r="AC31" s="3">
        <v>3.9500000000000006</v>
      </c>
      <c r="AD31" s="5">
        <v>0.629</v>
      </c>
      <c r="AE31" s="5">
        <v>0.70599999999999996</v>
      </c>
      <c r="AF31" s="5">
        <v>0.95300000000000007</v>
      </c>
      <c r="AG31" s="5">
        <v>0.72599999999999998</v>
      </c>
      <c r="AH31" s="5">
        <v>1.9249999999999998</v>
      </c>
      <c r="AI31" s="4">
        <v>1.5029999999999999</v>
      </c>
      <c r="AN31" s="3"/>
      <c r="AO31" s="3"/>
      <c r="AP31" s="12"/>
      <c r="AQ31" s="12"/>
      <c r="AR31" s="6"/>
      <c r="AT31" s="4">
        <v>54.3</v>
      </c>
      <c r="AU31" s="4">
        <f t="shared" si="13"/>
        <v>62.8</v>
      </c>
      <c r="AV31" s="4">
        <v>15.4</v>
      </c>
      <c r="AW31" s="4">
        <v>17</v>
      </c>
      <c r="AX31" s="4">
        <v>53.1</v>
      </c>
      <c r="AY31" s="6">
        <f t="shared" si="14"/>
        <v>59.9</v>
      </c>
      <c r="AZ31" s="6">
        <v>38.200000000000003</v>
      </c>
      <c r="BA31" s="6">
        <f t="shared" si="15"/>
        <v>39.35</v>
      </c>
      <c r="BB31" s="3">
        <v>70.48</v>
      </c>
      <c r="BC31" s="3">
        <v>74.660000000000011</v>
      </c>
      <c r="BD31" s="6">
        <v>34.699999999999996</v>
      </c>
      <c r="BE31" s="6">
        <v>29.4</v>
      </c>
      <c r="BF31" s="16">
        <v>15.639999999999995</v>
      </c>
      <c r="BG31" s="16">
        <v>22.13</v>
      </c>
      <c r="BH31" s="5">
        <v>1.014</v>
      </c>
      <c r="BI31" s="19">
        <v>1.254</v>
      </c>
      <c r="BJ31" s="5">
        <v>2.0760000000000001</v>
      </c>
      <c r="BK31" s="5">
        <v>2.5489000000000002</v>
      </c>
      <c r="BL31" s="5">
        <v>0.53510000000000002</v>
      </c>
      <c r="BM31" s="5">
        <v>0.56399999999999995</v>
      </c>
      <c r="BN31" s="3">
        <v>4.12</v>
      </c>
      <c r="BO31" s="3">
        <v>3.4000000000000004</v>
      </c>
      <c r="BP31" s="5">
        <v>0.7022138</v>
      </c>
      <c r="BQ31" s="5">
        <v>0.91400000000000003</v>
      </c>
      <c r="BR31" s="5">
        <v>0.26300000000000001</v>
      </c>
      <c r="BS31" s="5">
        <v>0.20100000000000001</v>
      </c>
      <c r="BT31" s="5">
        <v>0.48599999999999999</v>
      </c>
      <c r="BU31" s="5">
        <v>0.32699999999999996</v>
      </c>
    </row>
    <row r="32" spans="1:73" s="13" customFormat="1" x14ac:dyDescent="0.45">
      <c r="A32" s="13" t="s">
        <v>46</v>
      </c>
      <c r="B32" s="10">
        <f>AVERAGE(B17:B31)</f>
        <v>8.7793333333333337</v>
      </c>
      <c r="C32" s="10">
        <f t="shared" ref="C32:AU32" si="17">AVERAGE(C17:C31)</f>
        <v>5.6066666666666665</v>
      </c>
      <c r="D32" s="10">
        <f t="shared" si="17"/>
        <v>22.419999999999998</v>
      </c>
      <c r="E32" s="10">
        <f t="shared" si="17"/>
        <v>0.41533333333333328</v>
      </c>
      <c r="F32" s="10">
        <f t="shared" si="17"/>
        <v>14.526666666666669</v>
      </c>
      <c r="G32" s="10">
        <f t="shared" si="17"/>
        <v>17.333333333333336</v>
      </c>
      <c r="H32" s="10">
        <f t="shared" si="17"/>
        <v>7.3800000000000008</v>
      </c>
      <c r="I32" s="10">
        <f t="shared" si="17"/>
        <v>5.9866666666666672</v>
      </c>
      <c r="J32" s="10">
        <f t="shared" si="17"/>
        <v>58.746666666666655</v>
      </c>
      <c r="K32" s="10">
        <f t="shared" si="17"/>
        <v>68.713333333333338</v>
      </c>
      <c r="L32" s="10">
        <f t="shared" si="17"/>
        <v>10.353333333333333</v>
      </c>
      <c r="M32" s="10">
        <f t="shared" si="17"/>
        <v>8.4146666666666672</v>
      </c>
      <c r="N32" s="10">
        <f t="shared" si="17"/>
        <v>24.90666666666667</v>
      </c>
      <c r="O32" s="10">
        <f t="shared" si="17"/>
        <v>26.286666666666665</v>
      </c>
      <c r="P32" s="10">
        <f t="shared" si="17"/>
        <v>81.75800000000001</v>
      </c>
      <c r="Q32" s="10">
        <f t="shared" si="17"/>
        <v>85.003999999999991</v>
      </c>
      <c r="R32" s="10">
        <f t="shared" si="17"/>
        <v>37.515999999999991</v>
      </c>
      <c r="S32" s="10">
        <f t="shared" si="17"/>
        <v>32.956000000000003</v>
      </c>
      <c r="T32" s="10">
        <f t="shared" si="17"/>
        <v>19.984666666666669</v>
      </c>
      <c r="U32" s="10">
        <f t="shared" si="17"/>
        <v>24.049999999999997</v>
      </c>
      <c r="V32" s="10">
        <f t="shared" si="17"/>
        <v>1.7437866666666666</v>
      </c>
      <c r="W32" s="10">
        <f t="shared" si="17"/>
        <v>2.2372000000000001</v>
      </c>
      <c r="X32" s="10">
        <f t="shared" si="17"/>
        <v>6.9320000000000004</v>
      </c>
      <c r="Y32" s="10">
        <f t="shared" si="17"/>
        <v>9.627933333333333</v>
      </c>
      <c r="Z32" s="27">
        <f>AVERAGE(Z17:Z31)</f>
        <v>0.57459999999999989</v>
      </c>
      <c r="AA32" s="27">
        <f>AVERAGE(AA17:AA31)</f>
        <v>0.59773999999999994</v>
      </c>
      <c r="AB32" s="10">
        <f t="shared" si="17"/>
        <v>4.3840000000000003</v>
      </c>
      <c r="AC32" s="10">
        <f t="shared" si="17"/>
        <v>3.5013333333333332</v>
      </c>
      <c r="AD32" s="27">
        <f>AVERAGE(AD17:AD31)</f>
        <v>0.67093333333333338</v>
      </c>
      <c r="AE32" s="27">
        <f>AVERAGE(AE17:AE31)</f>
        <v>0.81946666666666668</v>
      </c>
      <c r="AF32" s="27">
        <f t="shared" si="17"/>
        <v>0.85970666666666651</v>
      </c>
      <c r="AG32" s="27">
        <f t="shared" si="17"/>
        <v>0.66166666666666674</v>
      </c>
      <c r="AH32" s="27">
        <f t="shared" si="17"/>
        <v>1.6739999999999997</v>
      </c>
      <c r="AI32" s="27">
        <f t="shared" si="17"/>
        <v>1.2988666666666666</v>
      </c>
      <c r="AN32" s="10"/>
      <c r="AO32" s="10"/>
      <c r="AP32" s="14"/>
      <c r="AQ32" s="14"/>
      <c r="AR32" s="10"/>
      <c r="AS32" s="10"/>
      <c r="AT32" s="10">
        <f t="shared" si="17"/>
        <v>58.46</v>
      </c>
      <c r="AU32" s="10">
        <f t="shared" si="17"/>
        <v>65.786666666666662</v>
      </c>
      <c r="AV32" s="10">
        <f t="shared" ref="AV32:BU32" si="18">AVERAGE(AV17:AV31)</f>
        <v>16.52</v>
      </c>
      <c r="AW32" s="10">
        <f t="shared" si="18"/>
        <v>17.900000000000002</v>
      </c>
      <c r="AX32" s="10">
        <f t="shared" si="18"/>
        <v>53.933333333333323</v>
      </c>
      <c r="AY32" s="10">
        <f t="shared" si="18"/>
        <v>59.706666666666671</v>
      </c>
      <c r="AZ32" s="10">
        <f t="shared" si="18"/>
        <v>39.473333333333336</v>
      </c>
      <c r="BA32" s="10">
        <f t="shared" si="18"/>
        <v>40.37766666666667</v>
      </c>
      <c r="BB32" s="10">
        <f t="shared" si="18"/>
        <v>73.110266666666675</v>
      </c>
      <c r="BC32" s="10">
        <f t="shared" si="18"/>
        <v>77.761200000000002</v>
      </c>
      <c r="BD32" s="10">
        <f t="shared" si="18"/>
        <v>32.04933333333333</v>
      </c>
      <c r="BE32" s="10">
        <f t="shared" si="18"/>
        <v>27.689333333333327</v>
      </c>
      <c r="BF32" s="10">
        <f t="shared" si="18"/>
        <v>16.411333333333328</v>
      </c>
      <c r="BG32" s="10">
        <f t="shared" si="18"/>
        <v>20.514666666666663</v>
      </c>
      <c r="BH32" s="10">
        <f t="shared" si="18"/>
        <v>1.1091199999999999</v>
      </c>
      <c r="BI32" s="10">
        <f t="shared" si="18"/>
        <v>1.3358000000000001</v>
      </c>
      <c r="BJ32" s="10">
        <f t="shared" si="18"/>
        <v>2.0779333333333332</v>
      </c>
      <c r="BK32" s="10">
        <f t="shared" si="18"/>
        <v>2.577526666666667</v>
      </c>
      <c r="BL32" s="27">
        <f>AVERAGE(BL17:BL31)</f>
        <v>0.54535333333333325</v>
      </c>
      <c r="BM32" s="27">
        <f>AVERAGE(BM17:BM31)</f>
        <v>0.56933333333333325</v>
      </c>
      <c r="BN32" s="10">
        <f t="shared" si="18"/>
        <v>3.9</v>
      </c>
      <c r="BO32" s="10">
        <f t="shared" si="18"/>
        <v>3.0926666666666667</v>
      </c>
      <c r="BP32" s="27">
        <f>AVERAGE(BP17:BP31)</f>
        <v>0.73247570533333339</v>
      </c>
      <c r="BQ32" s="27">
        <f>AVERAGE(BQ17:BQ31)</f>
        <v>0.90646666666666664</v>
      </c>
      <c r="BR32" s="27">
        <f t="shared" si="18"/>
        <v>0.23374</v>
      </c>
      <c r="BS32" s="27">
        <f t="shared" si="18"/>
        <v>0.18233333333333332</v>
      </c>
      <c r="BT32" s="27">
        <f t="shared" si="18"/>
        <v>0.4234666666666666</v>
      </c>
      <c r="BU32" s="27">
        <f t="shared" si="18"/>
        <v>0.30713333333333331</v>
      </c>
    </row>
    <row r="33" spans="1:73" s="13" customFormat="1" x14ac:dyDescent="0.45">
      <c r="A33" s="13" t="s">
        <v>91</v>
      </c>
      <c r="B33" s="20">
        <f>STDEV(B17:B32)</f>
        <v>0.1216808210944611</v>
      </c>
      <c r="C33" s="20">
        <f t="shared" ref="C33:AU33" si="19">STDEV(C17:C32)</f>
        <v>0.9629584045476155</v>
      </c>
      <c r="D33" s="20">
        <f t="shared" si="19"/>
        <v>4.8495786758576678</v>
      </c>
      <c r="E33" s="20">
        <f t="shared" si="19"/>
        <v>5.1751543186868067E-2</v>
      </c>
      <c r="F33" s="20">
        <f t="shared" si="19"/>
        <v>1.2347559362976237</v>
      </c>
      <c r="G33" s="20">
        <f t="shared" si="19"/>
        <v>1.7152907107024811</v>
      </c>
      <c r="H33" s="20">
        <f t="shared" si="19"/>
        <v>1.7033026742185244</v>
      </c>
      <c r="I33" s="20">
        <f t="shared" si="19"/>
        <v>1.3799210927521204</v>
      </c>
      <c r="J33" s="20">
        <f t="shared" si="19"/>
        <v>3.6221295148327064</v>
      </c>
      <c r="K33" s="20">
        <f t="shared" si="19"/>
        <v>3.9393513284408752</v>
      </c>
      <c r="L33" s="20">
        <f t="shared" si="19"/>
        <v>1.5853481916881502</v>
      </c>
      <c r="M33" s="20">
        <f t="shared" si="19"/>
        <v>1.3734038816831067</v>
      </c>
      <c r="N33" s="20">
        <f t="shared" si="19"/>
        <v>0.69518982219886505</v>
      </c>
      <c r="O33" s="20">
        <f t="shared" si="19"/>
        <v>0.63125976340084367</v>
      </c>
      <c r="P33" s="20">
        <f t="shared" si="19"/>
        <v>1.1694397519040194</v>
      </c>
      <c r="Q33" s="20">
        <f t="shared" si="19"/>
        <v>1.1358157127515582</v>
      </c>
      <c r="R33" s="20">
        <f t="shared" si="19"/>
        <v>1.5120352729571702</v>
      </c>
      <c r="S33" s="20">
        <f t="shared" si="19"/>
        <v>0.98666306305648133</v>
      </c>
      <c r="T33" s="20">
        <f t="shared" si="19"/>
        <v>1.901889820386262</v>
      </c>
      <c r="U33" s="20">
        <f t="shared" si="19"/>
        <v>1.1670875431317618</v>
      </c>
      <c r="V33" s="20">
        <f t="shared" si="19"/>
        <v>7.417347114853276E-2</v>
      </c>
      <c r="W33" s="20">
        <f t="shared" si="19"/>
        <v>0.15785022436896734</v>
      </c>
      <c r="X33" s="20">
        <f t="shared" si="19"/>
        <v>0.23597966014044522</v>
      </c>
      <c r="Y33" s="20">
        <f t="shared" si="19"/>
        <v>0.42368218696985049</v>
      </c>
      <c r="Z33" s="26">
        <f>STDEV(Z17:Z32)</f>
        <v>1.3474914965718076E-2</v>
      </c>
      <c r="AA33" s="26">
        <f>STDEV(AA17:AA32)</f>
        <v>1.4441135689411702E-2</v>
      </c>
      <c r="AB33" s="20">
        <f t="shared" si="19"/>
        <v>0.50894400477851753</v>
      </c>
      <c r="AC33" s="20">
        <f t="shared" si="19"/>
        <v>0.38610649077971054</v>
      </c>
      <c r="AD33" s="26">
        <f>STDEV(AD17:AD32)</f>
        <v>3.3337599726968259E-2</v>
      </c>
      <c r="AE33" s="26">
        <f>STDEV(AE17:AE32)</f>
        <v>6.0148556831306342E-2</v>
      </c>
      <c r="AF33" s="26">
        <f t="shared" si="19"/>
        <v>8.9130492101313005E-2</v>
      </c>
      <c r="AG33" s="26">
        <f t="shared" si="19"/>
        <v>7.1086488792799649E-2</v>
      </c>
      <c r="AH33" s="26">
        <f t="shared" si="19"/>
        <v>0.16996117203643898</v>
      </c>
      <c r="AI33" s="26">
        <f t="shared" si="19"/>
        <v>0.14107533054679988</v>
      </c>
      <c r="AN33" s="10"/>
      <c r="AO33" s="10"/>
      <c r="AP33" s="14"/>
      <c r="AQ33" s="14"/>
      <c r="AR33" s="20"/>
      <c r="AS33" s="20"/>
      <c r="AT33" s="20">
        <f t="shared" si="19"/>
        <v>3.9077359173823405</v>
      </c>
      <c r="AU33" s="20">
        <f t="shared" si="19"/>
        <v>3.2553272578276302</v>
      </c>
      <c r="AV33" s="20">
        <f t="shared" ref="AV33:BU33" si="20">STDEV(AV17:AV32)</f>
        <v>0.66853072729182283</v>
      </c>
      <c r="AW33" s="20">
        <f t="shared" si="20"/>
        <v>0.5932958789676539</v>
      </c>
      <c r="AX33" s="20">
        <f t="shared" si="20"/>
        <v>2.5554299486039964</v>
      </c>
      <c r="AY33" s="20">
        <f t="shared" si="20"/>
        <v>2.1928570911535084</v>
      </c>
      <c r="AZ33" s="20">
        <f t="shared" si="20"/>
        <v>0.70092003030937045</v>
      </c>
      <c r="BA33" s="20">
        <f t="shared" si="20"/>
        <v>0.65116272074565873</v>
      </c>
      <c r="BB33" s="20">
        <f t="shared" si="20"/>
        <v>1.8203879244698238</v>
      </c>
      <c r="BC33" s="20">
        <f t="shared" si="20"/>
        <v>1.2481669065740604</v>
      </c>
      <c r="BD33" s="20">
        <f t="shared" si="20"/>
        <v>1.3762532066770585</v>
      </c>
      <c r="BE33" s="20">
        <f t="shared" si="20"/>
        <v>0.96498336197516232</v>
      </c>
      <c r="BF33" s="20">
        <f t="shared" si="20"/>
        <v>1.2664431381717141</v>
      </c>
      <c r="BG33" s="20">
        <f t="shared" si="20"/>
        <v>1.0900328231551355</v>
      </c>
      <c r="BH33" s="20">
        <f t="shared" si="20"/>
        <v>0.12387009970126164</v>
      </c>
      <c r="BI33" s="20">
        <f t="shared" si="20"/>
        <v>0.13212529407094367</v>
      </c>
      <c r="BJ33" s="20">
        <f t="shared" si="20"/>
        <v>0.1754903479460401</v>
      </c>
      <c r="BK33" s="20">
        <f t="shared" si="20"/>
        <v>0.15487359347401855</v>
      </c>
      <c r="BL33" s="26">
        <f>STDEV(BL17:BL32)</f>
        <v>1.1754027205836943E-2</v>
      </c>
      <c r="BM33" s="26">
        <f>STDEV(BM17:BM32)</f>
        <v>8.6384154925670184E-3</v>
      </c>
      <c r="BN33" s="20">
        <f t="shared" si="20"/>
        <v>0.2236664182810344</v>
      </c>
      <c r="BO33" s="20">
        <f t="shared" si="20"/>
        <v>0.24986574172721013</v>
      </c>
      <c r="BP33" s="26">
        <f>STDEV(BP17:BP32)</f>
        <v>2.9405437975088849E-2</v>
      </c>
      <c r="BQ33" s="26">
        <f>STDEV(BQ17:BQ32)</f>
        <v>4.7464887607109693E-2</v>
      </c>
      <c r="BR33" s="26">
        <f t="shared" si="20"/>
        <v>1.624601694775266E-2</v>
      </c>
      <c r="BS33" s="26">
        <f t="shared" si="20"/>
        <v>1.2856472645671089E-2</v>
      </c>
      <c r="BT33" s="26">
        <f t="shared" si="20"/>
        <v>2.7436877049369559E-2</v>
      </c>
      <c r="BU33" s="26">
        <f t="shared" si="20"/>
        <v>1.8329817844763816E-2</v>
      </c>
    </row>
    <row r="34" spans="1:73" x14ac:dyDescent="0.45">
      <c r="A34">
        <v>29</v>
      </c>
      <c r="B34" s="3">
        <v>9.01</v>
      </c>
      <c r="C34" s="3">
        <v>6.6</v>
      </c>
      <c r="D34" s="4">
        <v>24.4</v>
      </c>
      <c r="E34" s="3">
        <v>0.36</v>
      </c>
      <c r="F34" s="6">
        <v>17.100000000000001</v>
      </c>
      <c r="G34" s="4">
        <v>21.4</v>
      </c>
      <c r="H34" s="6">
        <v>9.42</v>
      </c>
      <c r="I34" s="6">
        <v>6.47</v>
      </c>
      <c r="J34" s="4">
        <v>50.8</v>
      </c>
      <c r="K34" s="4">
        <v>58.4</v>
      </c>
      <c r="L34" s="6">
        <v>12.8</v>
      </c>
      <c r="M34" s="6">
        <v>10.25</v>
      </c>
      <c r="N34" s="4">
        <v>25.3</v>
      </c>
      <c r="O34" s="6">
        <f t="shared" si="16"/>
        <v>26.900000000000002</v>
      </c>
      <c r="P34" s="3">
        <v>80.459999999999994</v>
      </c>
      <c r="Q34" s="3">
        <v>83.78</v>
      </c>
      <c r="R34" s="6">
        <v>39.799999999999997</v>
      </c>
      <c r="S34" s="6">
        <v>34.6</v>
      </c>
      <c r="T34" s="3">
        <v>17.589999999999996</v>
      </c>
      <c r="U34" s="3">
        <v>22.56</v>
      </c>
      <c r="V34" s="5">
        <v>1.605</v>
      </c>
      <c r="W34" s="5">
        <v>2.1030000000000002</v>
      </c>
      <c r="X34" s="5">
        <v>5.9889999999999999</v>
      </c>
      <c r="Y34" s="5">
        <v>8.423</v>
      </c>
      <c r="Z34" s="5">
        <v>0.54200000000000004</v>
      </c>
      <c r="AA34" s="5">
        <v>0.57899999999999996</v>
      </c>
      <c r="AB34" s="3">
        <v>5.1100000000000003</v>
      </c>
      <c r="AC34" s="3">
        <v>4.2900000000000009</v>
      </c>
      <c r="AD34" s="5">
        <v>0.64100000000000001</v>
      </c>
      <c r="AE34" s="5">
        <v>0.78900000000000003</v>
      </c>
      <c r="AF34" s="5">
        <v>0.97499999999999998</v>
      </c>
      <c r="AG34" s="5">
        <v>0.68899999999999995</v>
      </c>
      <c r="AH34" s="5">
        <v>1.9089999999999998</v>
      </c>
      <c r="AI34" s="4">
        <v>1.516</v>
      </c>
      <c r="AN34" s="3"/>
      <c r="AO34" s="3"/>
      <c r="AP34" s="12"/>
      <c r="AQ34" s="12"/>
      <c r="AR34" s="6"/>
      <c r="AT34" s="4">
        <v>51.9</v>
      </c>
      <c r="AU34" s="4">
        <f t="shared" si="13"/>
        <v>60.4</v>
      </c>
      <c r="AV34" s="4">
        <v>15.8</v>
      </c>
      <c r="AW34" s="4">
        <v>17.400000000000002</v>
      </c>
      <c r="AX34" s="4">
        <v>49.8</v>
      </c>
      <c r="AY34" s="6">
        <f t="shared" si="14"/>
        <v>56.599999999999994</v>
      </c>
      <c r="AZ34" s="6">
        <v>39.299999999999997</v>
      </c>
      <c r="BA34" s="6">
        <f t="shared" si="15"/>
        <v>40.449999999999996</v>
      </c>
      <c r="BB34" s="3">
        <v>70.23</v>
      </c>
      <c r="BC34" s="3">
        <v>75.88000000000001</v>
      </c>
      <c r="BD34" s="6">
        <v>33.599999999999994</v>
      </c>
      <c r="BE34" s="6">
        <v>29.200000000000003</v>
      </c>
      <c r="BF34" s="16">
        <v>14.969999999999997</v>
      </c>
      <c r="BG34" s="16">
        <v>19.559999999999999</v>
      </c>
      <c r="BH34" s="5">
        <v>0.90500000000000003</v>
      </c>
      <c r="BI34" s="19">
        <v>1.1180000000000001</v>
      </c>
      <c r="BJ34" s="5">
        <v>1.845</v>
      </c>
      <c r="BK34" s="5">
        <v>2.4319999999999999</v>
      </c>
      <c r="BL34" s="5">
        <v>0.51910000000000001</v>
      </c>
      <c r="BM34" s="5">
        <v>0.55300000000000005</v>
      </c>
      <c r="BN34" s="3">
        <v>4.57</v>
      </c>
      <c r="BO34" s="3">
        <v>3.64</v>
      </c>
      <c r="BP34" s="5">
        <v>0.71421380000000001</v>
      </c>
      <c r="BQ34" s="5">
        <v>0.94099999999999995</v>
      </c>
      <c r="BR34" s="5">
        <v>0.27200000000000002</v>
      </c>
      <c r="BS34" s="5">
        <v>0.21199999999999999</v>
      </c>
      <c r="BT34" s="5">
        <v>0.46800000000000003</v>
      </c>
      <c r="BU34" s="5">
        <v>0.34699999999999998</v>
      </c>
    </row>
    <row r="35" spans="1:73" x14ac:dyDescent="0.45">
      <c r="A35">
        <v>30</v>
      </c>
      <c r="B35" s="3">
        <v>9.11</v>
      </c>
      <c r="C35" s="3">
        <v>7.1</v>
      </c>
      <c r="D35" s="4">
        <v>33.799999999999997</v>
      </c>
      <c r="E35" s="3">
        <v>0.45</v>
      </c>
      <c r="F35" s="6">
        <v>16.2</v>
      </c>
      <c r="G35" s="4">
        <v>20.399999999999999</v>
      </c>
      <c r="H35" s="6">
        <v>8.4700000000000006</v>
      </c>
      <c r="I35" s="6">
        <v>6.62</v>
      </c>
      <c r="J35" s="4">
        <v>48.6</v>
      </c>
      <c r="K35" s="4">
        <v>62.4</v>
      </c>
      <c r="L35" s="6">
        <v>14.4</v>
      </c>
      <c r="M35" s="6">
        <v>12.25</v>
      </c>
      <c r="N35" s="4">
        <v>23.3</v>
      </c>
      <c r="O35" s="6">
        <f t="shared" si="16"/>
        <v>24.900000000000002</v>
      </c>
      <c r="P35" s="3">
        <v>81.459999999999994</v>
      </c>
      <c r="Q35" s="3">
        <v>84.57</v>
      </c>
      <c r="R35" s="6">
        <v>41.26</v>
      </c>
      <c r="S35" s="6">
        <v>35.200000000000003</v>
      </c>
      <c r="T35" s="3">
        <v>16.259999999999994</v>
      </c>
      <c r="U35" s="3">
        <v>21.03</v>
      </c>
      <c r="V35" s="5">
        <v>1.5880000000000001</v>
      </c>
      <c r="W35" s="5">
        <v>2.2130000000000001</v>
      </c>
      <c r="X35" s="5">
        <v>6.2329999999999997</v>
      </c>
      <c r="Y35" s="5">
        <v>8.9960000000000004</v>
      </c>
      <c r="Z35" s="5">
        <v>0.56200000000000006</v>
      </c>
      <c r="AA35" s="5">
        <v>0.58099999999999996</v>
      </c>
      <c r="AB35" s="3">
        <v>4.8600000000000003</v>
      </c>
      <c r="AC35" s="3">
        <v>3.8499999999999996</v>
      </c>
      <c r="AD35" s="5">
        <v>0.61199999999999999</v>
      </c>
      <c r="AE35" s="5">
        <v>0.72599999999999998</v>
      </c>
      <c r="AF35" s="5">
        <v>0.92600000000000005</v>
      </c>
      <c r="AG35" s="5">
        <v>0.64700000000000002</v>
      </c>
      <c r="AH35" s="5">
        <v>1.8019999999999998</v>
      </c>
      <c r="AI35" s="4">
        <v>1.4279999999999999</v>
      </c>
      <c r="AN35" s="3"/>
      <c r="AO35" s="3"/>
      <c r="AP35" s="12"/>
      <c r="AQ35" s="12"/>
      <c r="AR35" s="6"/>
      <c r="AT35" s="4">
        <v>53.8</v>
      </c>
      <c r="AU35" s="4">
        <f>AT35+10.1</f>
        <v>63.9</v>
      </c>
      <c r="AV35" s="4">
        <v>16.100000000000001</v>
      </c>
      <c r="AW35" s="4">
        <v>17.700000000000003</v>
      </c>
      <c r="AX35" s="4">
        <v>47.8</v>
      </c>
      <c r="AY35" s="6">
        <f t="shared" si="14"/>
        <v>54.599999999999994</v>
      </c>
      <c r="AZ35" s="6">
        <v>37.299999999999997</v>
      </c>
      <c r="BA35" s="6">
        <f t="shared" si="15"/>
        <v>38.449999999999996</v>
      </c>
      <c r="BB35" s="3">
        <v>70.56</v>
      </c>
      <c r="BC35" s="3">
        <v>76.67</v>
      </c>
      <c r="BD35" s="6">
        <v>35.059999999999995</v>
      </c>
      <c r="BE35" s="6">
        <v>29.800000000000004</v>
      </c>
      <c r="BF35" s="16">
        <v>13.639999999999995</v>
      </c>
      <c r="BG35" s="16">
        <v>18.96</v>
      </c>
      <c r="BH35" s="5">
        <v>0.93800000000000006</v>
      </c>
      <c r="BI35" s="19">
        <v>1.1052999999999999</v>
      </c>
      <c r="BJ35" s="5">
        <v>1.7830000000000001</v>
      </c>
      <c r="BK35" s="5">
        <v>2.2330000000000001</v>
      </c>
      <c r="BL35" s="5">
        <v>0.53910000000000002</v>
      </c>
      <c r="BM35" s="5">
        <v>0.56799999999999995</v>
      </c>
      <c r="BN35" s="3">
        <v>4.2200000000000006</v>
      </c>
      <c r="BO35" s="3">
        <v>3.3</v>
      </c>
      <c r="BP35" s="5">
        <v>0.68521379999999998</v>
      </c>
      <c r="BQ35" s="5">
        <v>0.81399999999999995</v>
      </c>
      <c r="BR35" s="5">
        <v>0.25900000000000001</v>
      </c>
      <c r="BS35" s="5">
        <v>0.21299999999999999</v>
      </c>
      <c r="BT35" s="5">
        <v>0.45889999999999997</v>
      </c>
      <c r="BU35" s="5">
        <v>0.35099999999999998</v>
      </c>
    </row>
    <row r="36" spans="1:73" x14ac:dyDescent="0.45">
      <c r="A36">
        <v>31</v>
      </c>
      <c r="B36" s="3">
        <v>9.1199999999999992</v>
      </c>
      <c r="C36" s="3">
        <v>6.6</v>
      </c>
      <c r="D36" s="4">
        <v>23.8</v>
      </c>
      <c r="E36" s="3">
        <v>0.42</v>
      </c>
      <c r="F36" s="6">
        <v>13.4</v>
      </c>
      <c r="G36" s="4">
        <v>16.8</v>
      </c>
      <c r="H36" s="6">
        <v>11.2</v>
      </c>
      <c r="I36" s="6">
        <v>8.49</v>
      </c>
      <c r="J36" s="4">
        <v>61.2</v>
      </c>
      <c r="K36" s="4">
        <v>70.099999999999994</v>
      </c>
      <c r="L36" s="6">
        <v>11.84</v>
      </c>
      <c r="M36" s="6">
        <v>9.1199999999999992</v>
      </c>
      <c r="N36" s="4">
        <v>25.2</v>
      </c>
      <c r="O36" s="6">
        <f>N36+1.7</f>
        <v>26.9</v>
      </c>
      <c r="P36" s="3">
        <v>80.56</v>
      </c>
      <c r="Q36" s="3">
        <v>84.12</v>
      </c>
      <c r="R36" s="6">
        <v>38.96</v>
      </c>
      <c r="S36" s="6">
        <v>33.9</v>
      </c>
      <c r="T36" s="3">
        <v>17.589999999999996</v>
      </c>
      <c r="U36" s="3">
        <v>22.56</v>
      </c>
      <c r="V36" s="5">
        <v>1.478</v>
      </c>
      <c r="W36" s="5">
        <v>1.986</v>
      </c>
      <c r="X36" s="5">
        <v>6.2140000000000004</v>
      </c>
      <c r="Y36" s="5">
        <v>8.4410000000000007</v>
      </c>
      <c r="Z36" s="5">
        <v>0.54100000000000004</v>
      </c>
      <c r="AA36" s="5">
        <v>0.58199999999999996</v>
      </c>
      <c r="AB36" s="3">
        <v>5.23</v>
      </c>
      <c r="AC36" s="3">
        <v>4.3500000000000005</v>
      </c>
      <c r="AD36" s="5">
        <v>0.65400000000000003</v>
      </c>
      <c r="AE36" s="5">
        <v>0.91200000000000003</v>
      </c>
      <c r="AF36" s="5">
        <v>1.008</v>
      </c>
      <c r="AG36" s="5">
        <v>0.72599999999999998</v>
      </c>
      <c r="AH36" s="5">
        <v>1.859</v>
      </c>
      <c r="AI36" s="4">
        <v>1.409</v>
      </c>
      <c r="AN36" s="3"/>
      <c r="AO36" s="3"/>
      <c r="AP36" s="12"/>
      <c r="AQ36" s="12"/>
      <c r="AR36" s="6"/>
      <c r="AT36" s="4">
        <v>50.8</v>
      </c>
      <c r="AU36" s="4">
        <f>AT36+10.1</f>
        <v>60.9</v>
      </c>
      <c r="AV36" s="4">
        <v>15.2</v>
      </c>
      <c r="AW36" s="4">
        <v>16.8</v>
      </c>
      <c r="AX36" s="4">
        <v>48.9</v>
      </c>
      <c r="AY36" s="6">
        <f>AX36+7.5</f>
        <v>56.4</v>
      </c>
      <c r="AZ36" s="6">
        <v>39.200000000000003</v>
      </c>
      <c r="BA36" s="6">
        <f>AZ36+1.31</f>
        <v>40.510000000000005</v>
      </c>
      <c r="BB36" s="3">
        <v>71.48</v>
      </c>
      <c r="BC36" s="3">
        <v>76.220000000000013</v>
      </c>
      <c r="BD36" s="6">
        <v>32.76</v>
      </c>
      <c r="BE36" s="6">
        <v>28.5</v>
      </c>
      <c r="BF36" s="16">
        <v>14.969999999999997</v>
      </c>
      <c r="BG36" s="16">
        <v>19.850000000000001</v>
      </c>
      <c r="BH36" s="5">
        <v>0.82799999999999996</v>
      </c>
      <c r="BI36" s="19">
        <v>1.026</v>
      </c>
      <c r="BJ36" s="5">
        <v>1.605</v>
      </c>
      <c r="BK36" s="5">
        <v>2.0419999999999998</v>
      </c>
      <c r="BL36" s="5">
        <v>0.5181</v>
      </c>
      <c r="BM36" s="5">
        <v>0.54600000000000004</v>
      </c>
      <c r="BN36" s="3">
        <v>4.5900000000000007</v>
      </c>
      <c r="BO36" s="3">
        <v>3.8000000000000007</v>
      </c>
      <c r="BP36" s="5">
        <v>0.73721380000000003</v>
      </c>
      <c r="BQ36" s="5">
        <v>0.84599999999999997</v>
      </c>
      <c r="BR36" s="5">
        <v>0.26800000000000002</v>
      </c>
      <c r="BS36" s="5">
        <v>0.20899999999999999</v>
      </c>
      <c r="BT36" s="5">
        <v>0.49099999999999999</v>
      </c>
      <c r="BU36" s="5">
        <v>0.35599999999999998</v>
      </c>
    </row>
    <row r="37" spans="1:73" x14ac:dyDescent="0.45">
      <c r="A37">
        <v>32</v>
      </c>
      <c r="B37" s="3">
        <v>9.1199999999999992</v>
      </c>
      <c r="C37" s="3">
        <v>6.8</v>
      </c>
      <c r="D37" s="4">
        <v>31.9</v>
      </c>
      <c r="E37" s="3">
        <v>0.44</v>
      </c>
      <c r="F37" s="6">
        <v>12.7</v>
      </c>
      <c r="G37" s="4">
        <v>14.8</v>
      </c>
      <c r="H37" s="6">
        <v>8.42</v>
      </c>
      <c r="I37" s="6">
        <v>6.45</v>
      </c>
      <c r="J37" s="4">
        <v>46.8</v>
      </c>
      <c r="K37" s="4">
        <v>58.9</v>
      </c>
      <c r="L37" s="6">
        <v>13.84</v>
      </c>
      <c r="M37" s="6">
        <v>10.85</v>
      </c>
      <c r="N37" s="4">
        <v>25.7</v>
      </c>
      <c r="O37" s="6">
        <f>N37+1.7</f>
        <v>27.4</v>
      </c>
      <c r="P37" s="3">
        <v>78.89</v>
      </c>
      <c r="Q37" s="3">
        <v>82.98</v>
      </c>
      <c r="R37" s="6">
        <v>42.2</v>
      </c>
      <c r="S37" s="6">
        <v>36.4</v>
      </c>
      <c r="T37" s="3">
        <v>17.819999999999997</v>
      </c>
      <c r="U37" s="3">
        <v>21.89</v>
      </c>
      <c r="V37" s="5">
        <v>1.5469999999999999</v>
      </c>
      <c r="W37" s="5">
        <v>2.2229999999999999</v>
      </c>
      <c r="X37" s="5">
        <v>5.8789999999999996</v>
      </c>
      <c r="Y37" s="5">
        <v>8.423</v>
      </c>
      <c r="Z37" s="5">
        <v>0.56200000000000006</v>
      </c>
      <c r="AA37" s="5">
        <v>0.57899999999999996</v>
      </c>
      <c r="AB37" s="3">
        <v>4.37</v>
      </c>
      <c r="AC37" s="3">
        <v>3.6999999999999997</v>
      </c>
      <c r="AD37" s="5">
        <v>0.626</v>
      </c>
      <c r="AE37" s="5">
        <v>0.83399999999999996</v>
      </c>
      <c r="AF37" s="5">
        <v>1.042</v>
      </c>
      <c r="AG37" s="5">
        <v>0.81599999999999995</v>
      </c>
      <c r="AH37" s="5">
        <v>1.9249999999999998</v>
      </c>
      <c r="AI37" s="4">
        <v>1.508</v>
      </c>
      <c r="AN37" s="3"/>
      <c r="AO37" s="3"/>
      <c r="AP37" s="12"/>
      <c r="AQ37" s="12"/>
      <c r="AR37" s="6"/>
      <c r="AT37" s="4">
        <v>49.8</v>
      </c>
      <c r="AU37" s="4">
        <f>AT37+10.1</f>
        <v>59.9</v>
      </c>
      <c r="AV37" s="4">
        <v>15.4</v>
      </c>
      <c r="AW37" s="4">
        <v>17.200000000000003</v>
      </c>
      <c r="AX37" s="4">
        <v>47.6</v>
      </c>
      <c r="AY37" s="6">
        <f t="shared" ref="AY37:AY42" si="21">AX37+7.5</f>
        <v>55.1</v>
      </c>
      <c r="AZ37" s="6">
        <v>39.700000000000003</v>
      </c>
      <c r="BA37" s="6">
        <f t="shared" ref="BA37:BA42" si="22">AZ37+1.31</f>
        <v>41.010000000000005</v>
      </c>
      <c r="BB37" s="3">
        <v>72.42</v>
      </c>
      <c r="BC37" s="3">
        <v>76.680000000000007</v>
      </c>
      <c r="BD37" s="6">
        <v>36</v>
      </c>
      <c r="BE37" s="6">
        <v>31</v>
      </c>
      <c r="BF37" s="16">
        <v>15.199999999999998</v>
      </c>
      <c r="BG37" s="16">
        <v>19.13</v>
      </c>
      <c r="BH37" s="5">
        <v>0.89699999999999991</v>
      </c>
      <c r="BI37" s="19">
        <v>1.163</v>
      </c>
      <c r="BJ37" s="5">
        <v>1.9140000000000001</v>
      </c>
      <c r="BK37" s="5">
        <v>2.4239999999999999</v>
      </c>
      <c r="BL37" s="5">
        <v>0.52300000000000002</v>
      </c>
      <c r="BM37" s="5">
        <v>0.53900000000000003</v>
      </c>
      <c r="BN37" s="3">
        <v>4.2300000000000004</v>
      </c>
      <c r="BO37" s="3">
        <v>3.1499999999999995</v>
      </c>
      <c r="BP37" s="5">
        <v>0.70921380000000001</v>
      </c>
      <c r="BQ37" s="5">
        <v>0.91200000000000003</v>
      </c>
      <c r="BR37" s="5">
        <v>0.27500000000000002</v>
      </c>
      <c r="BS37" s="5">
        <v>0.219</v>
      </c>
      <c r="BT37" s="5">
        <v>0.49630000000000002</v>
      </c>
      <c r="BU37" s="5">
        <v>0.33899999999999997</v>
      </c>
    </row>
    <row r="38" spans="1:73" x14ac:dyDescent="0.45">
      <c r="A38">
        <v>33</v>
      </c>
      <c r="B38" s="7">
        <v>9.16</v>
      </c>
      <c r="C38" s="7">
        <v>6.1000000000000005</v>
      </c>
      <c r="D38" s="4">
        <v>28.8</v>
      </c>
      <c r="E38" s="4">
        <v>0.32</v>
      </c>
      <c r="F38" s="6">
        <v>13.6</v>
      </c>
      <c r="G38" s="4">
        <v>17.8</v>
      </c>
      <c r="H38" s="18">
        <v>7.56</v>
      </c>
      <c r="I38" s="6">
        <v>5.45</v>
      </c>
      <c r="J38" s="4">
        <v>52.8</v>
      </c>
      <c r="K38" s="4">
        <v>63.5</v>
      </c>
      <c r="L38" s="6">
        <v>10.48</v>
      </c>
      <c r="M38" s="6">
        <v>8.24</v>
      </c>
      <c r="N38" s="4">
        <v>24.9</v>
      </c>
      <c r="O38" s="6">
        <f>N38+1.7</f>
        <v>26.599999999999998</v>
      </c>
      <c r="P38" s="3">
        <v>81.23</v>
      </c>
      <c r="Q38" s="3">
        <v>84.12</v>
      </c>
      <c r="R38" s="6">
        <v>41.7</v>
      </c>
      <c r="S38" s="6">
        <v>34.799999999999997</v>
      </c>
      <c r="T38" s="3">
        <v>16.439999999999994</v>
      </c>
      <c r="U38" s="3">
        <v>20.86</v>
      </c>
      <c r="V38" s="5">
        <v>1.6240000000000001</v>
      </c>
      <c r="W38" s="5">
        <v>1.974</v>
      </c>
      <c r="X38" s="5">
        <v>5.9660000000000002</v>
      </c>
      <c r="Y38" s="5">
        <v>7.7746000000000004</v>
      </c>
      <c r="Z38" s="5">
        <v>0.55400000000000005</v>
      </c>
      <c r="AA38" s="5">
        <v>0.56899999999999995</v>
      </c>
      <c r="AB38" s="3">
        <v>5.32</v>
      </c>
      <c r="AC38" s="3">
        <v>4.12</v>
      </c>
      <c r="AD38" s="5">
        <v>0.63700000000000001</v>
      </c>
      <c r="AE38" s="5">
        <v>0.82599999999999996</v>
      </c>
      <c r="AF38" s="5">
        <v>1.0189999999999999</v>
      </c>
      <c r="AG38" s="5">
        <v>0.72599999999999998</v>
      </c>
      <c r="AH38" s="5">
        <v>2.0249999999999999</v>
      </c>
      <c r="AI38" s="4">
        <v>1.6040000000000001</v>
      </c>
      <c r="AN38" s="7"/>
      <c r="AO38" s="7"/>
      <c r="AP38" s="12"/>
      <c r="AQ38" s="12"/>
      <c r="AR38" s="6"/>
      <c r="AT38" s="4">
        <v>53.2</v>
      </c>
      <c r="AU38" s="4">
        <f>AT38+10.1</f>
        <v>63.300000000000004</v>
      </c>
      <c r="AV38" s="4">
        <v>16.3</v>
      </c>
      <c r="AW38" s="4">
        <v>18.100000000000001</v>
      </c>
      <c r="AX38" s="4">
        <v>46.8</v>
      </c>
      <c r="AY38" s="6">
        <f t="shared" si="21"/>
        <v>54.3</v>
      </c>
      <c r="AZ38" s="6">
        <v>38.9</v>
      </c>
      <c r="BA38" s="6">
        <f t="shared" si="22"/>
        <v>40.21</v>
      </c>
      <c r="BB38" s="3">
        <v>71.45</v>
      </c>
      <c r="BC38" s="3">
        <v>76.220000000000013</v>
      </c>
      <c r="BD38" s="6">
        <v>35.5</v>
      </c>
      <c r="BE38" s="6">
        <v>29.4</v>
      </c>
      <c r="BF38" s="16">
        <v>13.819999999999995</v>
      </c>
      <c r="BG38" s="16">
        <v>19.23</v>
      </c>
      <c r="BH38" s="5">
        <v>0.97400000000000009</v>
      </c>
      <c r="BI38" s="19">
        <v>1.216</v>
      </c>
      <c r="BJ38" s="5">
        <v>1.6840000000000002</v>
      </c>
      <c r="BK38" s="5">
        <v>2.1259999999999999</v>
      </c>
      <c r="BL38" s="5">
        <v>0.51100000000000001</v>
      </c>
      <c r="BM38" s="5">
        <v>0.52600000000000002</v>
      </c>
      <c r="BN38" s="3">
        <v>4.6800000000000006</v>
      </c>
      <c r="BO38" s="3">
        <v>3.5700000000000003</v>
      </c>
      <c r="BP38" s="5">
        <v>0.72021380000000002</v>
      </c>
      <c r="BQ38" s="5">
        <v>0.876</v>
      </c>
      <c r="BR38" s="5">
        <v>0.28100000000000003</v>
      </c>
      <c r="BS38" s="5">
        <v>0.216</v>
      </c>
      <c r="BT38" s="5">
        <v>0.46100000000000002</v>
      </c>
      <c r="BU38" s="5">
        <v>0.30599999999999999</v>
      </c>
    </row>
    <row r="39" spans="1:73" x14ac:dyDescent="0.45">
      <c r="A39">
        <v>34</v>
      </c>
      <c r="B39" s="3">
        <v>9.26</v>
      </c>
      <c r="C39" s="3">
        <v>6.9</v>
      </c>
      <c r="D39" s="4">
        <v>26.8</v>
      </c>
      <c r="E39" s="3">
        <v>0.33</v>
      </c>
      <c r="F39" s="6">
        <v>11.9</v>
      </c>
      <c r="G39" s="4">
        <v>15.8</v>
      </c>
      <c r="H39" s="6">
        <v>10.65</v>
      </c>
      <c r="I39" s="6">
        <v>7.48</v>
      </c>
      <c r="J39" s="4">
        <v>58.4</v>
      </c>
      <c r="K39" s="4">
        <v>64.5</v>
      </c>
      <c r="L39" s="6">
        <v>15.4</v>
      </c>
      <c r="M39" s="6">
        <v>12.15</v>
      </c>
      <c r="N39" s="4">
        <v>24.9</v>
      </c>
      <c r="O39" s="6">
        <f>N39+1.8</f>
        <v>26.7</v>
      </c>
      <c r="P39" s="3">
        <v>78.89</v>
      </c>
      <c r="Q39" s="3">
        <v>83.42</v>
      </c>
      <c r="R39" s="6">
        <v>40.6</v>
      </c>
      <c r="S39" s="6">
        <v>32.9</v>
      </c>
      <c r="T39" s="3">
        <v>17.279999999999994</v>
      </c>
      <c r="U39" s="3">
        <v>22.03</v>
      </c>
      <c r="V39" s="5">
        <v>1.702</v>
      </c>
      <c r="W39" s="5">
        <v>2.1309999999999998</v>
      </c>
      <c r="X39" s="5">
        <v>6.1230000000000002</v>
      </c>
      <c r="Y39" s="5">
        <v>8.4779999999999998</v>
      </c>
      <c r="Z39" s="5">
        <v>0.53800000000000003</v>
      </c>
      <c r="AA39" s="5">
        <v>0.54900000000000004</v>
      </c>
      <c r="AB39" s="3">
        <v>5.47</v>
      </c>
      <c r="AC39" s="3">
        <v>4.2300000000000004</v>
      </c>
      <c r="AD39" s="5">
        <v>0.63100000000000001</v>
      </c>
      <c r="AE39" s="5">
        <v>0.74299999999999999</v>
      </c>
      <c r="AF39" s="5">
        <v>1.016</v>
      </c>
      <c r="AG39" s="5">
        <v>0.73899999999999999</v>
      </c>
      <c r="AH39" s="5">
        <v>2.1360000000000001</v>
      </c>
      <c r="AI39" s="5">
        <v>1.629</v>
      </c>
      <c r="AN39" s="3"/>
      <c r="AO39" s="3"/>
      <c r="AP39" s="12"/>
      <c r="AQ39" s="12"/>
      <c r="AR39" s="6"/>
      <c r="AT39" s="4">
        <v>54.7</v>
      </c>
      <c r="AU39" s="4">
        <f>AT39+12.1</f>
        <v>66.8</v>
      </c>
      <c r="AV39" s="4">
        <v>15.1</v>
      </c>
      <c r="AW39" s="4">
        <v>16.900000000000002</v>
      </c>
      <c r="AX39" s="4">
        <v>47.9</v>
      </c>
      <c r="AY39" s="6">
        <f t="shared" si="21"/>
        <v>55.4</v>
      </c>
      <c r="AZ39" s="6">
        <v>38.9</v>
      </c>
      <c r="BA39" s="6">
        <f t="shared" si="22"/>
        <v>40.21</v>
      </c>
      <c r="BB39" s="3">
        <v>69.98</v>
      </c>
      <c r="BC39" s="3">
        <v>75.52000000000001</v>
      </c>
      <c r="BD39" s="6">
        <v>34.4</v>
      </c>
      <c r="BE39" s="6">
        <v>27.5</v>
      </c>
      <c r="BF39" s="16">
        <v>14.659999999999995</v>
      </c>
      <c r="BG39" s="16">
        <v>20.12</v>
      </c>
      <c r="BH39" s="5">
        <v>1.052</v>
      </c>
      <c r="BI39" s="19">
        <v>1.3169999999999999</v>
      </c>
      <c r="BJ39" s="5">
        <v>1.712</v>
      </c>
      <c r="BK39" s="5">
        <v>2.2250000000000001</v>
      </c>
      <c r="BL39" s="5">
        <v>0.5151</v>
      </c>
      <c r="BM39" s="5">
        <v>0.54100000000000004</v>
      </c>
      <c r="BN39" s="3">
        <v>4.83</v>
      </c>
      <c r="BO39" s="3">
        <v>3.6800000000000006</v>
      </c>
      <c r="BP39" s="5">
        <v>0.71421380000000001</v>
      </c>
      <c r="BQ39" s="5">
        <v>0.82299999999999995</v>
      </c>
      <c r="BR39" s="5">
        <v>0.29599999999999999</v>
      </c>
      <c r="BS39" s="5">
        <v>0.22700000000000001</v>
      </c>
      <c r="BT39" s="5">
        <v>0.53600000000000003</v>
      </c>
      <c r="BU39" s="5">
        <v>0.38200000000000001</v>
      </c>
    </row>
    <row r="40" spans="1:73" x14ac:dyDescent="0.45">
      <c r="A40">
        <v>35</v>
      </c>
      <c r="B40" s="7">
        <v>9.32</v>
      </c>
      <c r="C40" s="7">
        <v>6.4</v>
      </c>
      <c r="D40" s="4">
        <v>35.6</v>
      </c>
      <c r="E40" s="4">
        <v>0.34</v>
      </c>
      <c r="F40" s="6">
        <v>13.8</v>
      </c>
      <c r="G40" s="4">
        <v>17.399999999999999</v>
      </c>
      <c r="H40" s="18">
        <v>12.8</v>
      </c>
      <c r="I40" s="6">
        <v>9.4499999999999993</v>
      </c>
      <c r="J40" s="4">
        <v>45.9</v>
      </c>
      <c r="K40" s="4">
        <v>58.4</v>
      </c>
      <c r="L40" s="6">
        <v>12.8</v>
      </c>
      <c r="M40" s="6">
        <v>9.85</v>
      </c>
      <c r="N40" s="4">
        <v>25.6</v>
      </c>
      <c r="O40" s="6">
        <f>N40+1.8</f>
        <v>27.400000000000002</v>
      </c>
      <c r="P40" s="3">
        <v>81.23</v>
      </c>
      <c r="Q40" s="3">
        <v>84.56</v>
      </c>
      <c r="R40" s="6">
        <v>41.6</v>
      </c>
      <c r="S40" s="6">
        <v>33.4</v>
      </c>
      <c r="T40" s="3">
        <v>16.589999999999996</v>
      </c>
      <c r="U40" s="3">
        <v>21.08</v>
      </c>
      <c r="V40" s="5">
        <v>1.5029999999999999</v>
      </c>
      <c r="W40" s="5">
        <v>1.8959999999999999</v>
      </c>
      <c r="X40" s="5">
        <v>5.4459999999999997</v>
      </c>
      <c r="Y40" s="5">
        <v>7.9690000000000003</v>
      </c>
      <c r="Z40" s="5">
        <v>0.52300000000000002</v>
      </c>
      <c r="AA40" s="5">
        <v>0.53800000000000003</v>
      </c>
      <c r="AB40" s="3">
        <v>5.28</v>
      </c>
      <c r="AC40" s="3">
        <v>4.28</v>
      </c>
      <c r="AD40" s="5">
        <v>0.622</v>
      </c>
      <c r="AE40" s="5">
        <v>0.78600000000000003</v>
      </c>
      <c r="AF40" s="5">
        <v>1.1100000000000001</v>
      </c>
      <c r="AG40" s="5">
        <v>0.83899999999999997</v>
      </c>
      <c r="AH40" s="5">
        <v>2.254</v>
      </c>
      <c r="AI40" s="5">
        <v>1.696</v>
      </c>
      <c r="AN40" s="7"/>
      <c r="AO40" s="7"/>
      <c r="AP40" s="12"/>
      <c r="AQ40" s="12"/>
      <c r="AR40" s="6"/>
      <c r="AT40" s="4">
        <v>53.8</v>
      </c>
      <c r="AU40" s="4">
        <f>AT40+12.1</f>
        <v>65.899999999999991</v>
      </c>
      <c r="AV40" s="4">
        <v>15.8</v>
      </c>
      <c r="AW40" s="4">
        <v>17.600000000000001</v>
      </c>
      <c r="AX40" s="4">
        <v>48.4</v>
      </c>
      <c r="AY40" s="6">
        <f t="shared" si="21"/>
        <v>55.9</v>
      </c>
      <c r="AZ40" s="6">
        <v>39.6</v>
      </c>
      <c r="BA40" s="6">
        <f t="shared" si="22"/>
        <v>40.910000000000004</v>
      </c>
      <c r="BB40" s="3">
        <v>69.8</v>
      </c>
      <c r="BC40" s="3">
        <v>75.34</v>
      </c>
      <c r="BD40" s="6">
        <v>35.4</v>
      </c>
      <c r="BE40" s="6">
        <v>28</v>
      </c>
      <c r="BF40" s="16">
        <v>13.969999999999997</v>
      </c>
      <c r="BG40" s="16">
        <v>19.52</v>
      </c>
      <c r="BH40" s="5">
        <v>0.85299999999999987</v>
      </c>
      <c r="BI40" s="19">
        <v>1.036</v>
      </c>
      <c r="BJ40" s="5">
        <v>1.6840000000000002</v>
      </c>
      <c r="BK40" s="5">
        <v>2.1459999999999999</v>
      </c>
      <c r="BL40" s="5">
        <v>0.50009999999999999</v>
      </c>
      <c r="BM40" s="5">
        <v>0.52600000000000002</v>
      </c>
      <c r="BN40" s="3">
        <v>4.6400000000000006</v>
      </c>
      <c r="BO40" s="3">
        <v>3.7300000000000004</v>
      </c>
      <c r="BP40" s="5">
        <v>0.7052138</v>
      </c>
      <c r="BQ40" s="5">
        <v>0.84599999999999997</v>
      </c>
      <c r="BR40" s="5">
        <v>0.27600000000000002</v>
      </c>
      <c r="BS40" s="5">
        <v>0.221</v>
      </c>
      <c r="BT40" s="5">
        <v>0.51200000000000001</v>
      </c>
      <c r="BU40" s="5">
        <v>0.39199999999999996</v>
      </c>
    </row>
    <row r="41" spans="1:73" x14ac:dyDescent="0.45">
      <c r="A41">
        <v>36</v>
      </c>
      <c r="B41" s="3">
        <v>9.3699999999999992</v>
      </c>
      <c r="C41" s="3">
        <v>7.3</v>
      </c>
      <c r="D41" s="4">
        <v>30.9</v>
      </c>
      <c r="E41" s="3">
        <v>0.34</v>
      </c>
      <c r="F41" s="6">
        <v>12.8</v>
      </c>
      <c r="G41" s="4">
        <v>16.2</v>
      </c>
      <c r="H41" s="6">
        <v>8.4499999999999993</v>
      </c>
      <c r="I41" s="6">
        <v>6.45</v>
      </c>
      <c r="J41" s="4">
        <v>62.1</v>
      </c>
      <c r="K41" s="4">
        <v>72.400000000000006</v>
      </c>
      <c r="L41" s="6">
        <v>14.4</v>
      </c>
      <c r="M41" s="6">
        <v>11.25</v>
      </c>
      <c r="N41" s="4">
        <v>24.3</v>
      </c>
      <c r="O41" s="6">
        <f>N41+1.8</f>
        <v>26.1</v>
      </c>
      <c r="P41" s="3">
        <v>78.56</v>
      </c>
      <c r="Q41" s="3">
        <v>82.1</v>
      </c>
      <c r="R41" s="6">
        <v>39.4</v>
      </c>
      <c r="S41" s="6">
        <v>33.6</v>
      </c>
      <c r="T41" s="3">
        <v>16.819999999999997</v>
      </c>
      <c r="U41" s="3">
        <v>22.13</v>
      </c>
      <c r="V41" s="5">
        <v>1.456</v>
      </c>
      <c r="W41" s="5">
        <v>1.996</v>
      </c>
      <c r="X41" s="5">
        <v>5.6890000000000001</v>
      </c>
      <c r="Y41" s="5">
        <v>7.8949999999999996</v>
      </c>
      <c r="Z41" s="5">
        <v>0.53100000000000003</v>
      </c>
      <c r="AA41" s="5">
        <v>0.54900000000000004</v>
      </c>
      <c r="AB41" s="3">
        <v>5.39</v>
      </c>
      <c r="AC41" s="3">
        <v>4.13</v>
      </c>
      <c r="AD41" s="5">
        <v>0.63100000000000001</v>
      </c>
      <c r="AE41" s="5">
        <v>0.82599999999999996</v>
      </c>
      <c r="AF41" s="5">
        <v>1.151</v>
      </c>
      <c r="AG41" s="5">
        <v>0.84899999999999998</v>
      </c>
      <c r="AH41" s="5">
        <v>2.0110000000000001</v>
      </c>
      <c r="AI41" s="5">
        <v>1.569</v>
      </c>
      <c r="AN41" s="3"/>
      <c r="AO41" s="3"/>
      <c r="AP41" s="12"/>
      <c r="AQ41" s="12"/>
      <c r="AR41" s="6"/>
      <c r="AT41" s="4">
        <v>48.9</v>
      </c>
      <c r="AU41" s="4">
        <v>59.8</v>
      </c>
      <c r="AV41" s="4">
        <v>15.4</v>
      </c>
      <c r="AW41" s="4">
        <v>17.200000000000003</v>
      </c>
      <c r="AX41" s="4">
        <v>45.9</v>
      </c>
      <c r="AY41" s="6">
        <f t="shared" si="21"/>
        <v>53.4</v>
      </c>
      <c r="AZ41" s="6">
        <v>38.299999999999997</v>
      </c>
      <c r="BA41" s="6">
        <f t="shared" si="22"/>
        <v>39.61</v>
      </c>
      <c r="BB41" s="3">
        <v>69.7</v>
      </c>
      <c r="BC41" s="3">
        <v>74.760000000000005</v>
      </c>
      <c r="BD41" s="6">
        <v>33.199999999999996</v>
      </c>
      <c r="BE41" s="6">
        <v>28.200000000000003</v>
      </c>
      <c r="BF41" s="16">
        <v>14.199999999999998</v>
      </c>
      <c r="BG41" s="16">
        <v>20.12</v>
      </c>
      <c r="BH41" s="5">
        <v>0.80599999999999994</v>
      </c>
      <c r="BI41" s="19">
        <v>1.036</v>
      </c>
      <c r="BJ41" s="5">
        <v>1.5720000000000001</v>
      </c>
      <c r="BK41" s="5">
        <v>2.1680000000000001</v>
      </c>
      <c r="BL41" s="5">
        <v>0.5081</v>
      </c>
      <c r="BM41" s="5">
        <v>0.53100000000000003</v>
      </c>
      <c r="BN41" s="3">
        <v>4.76</v>
      </c>
      <c r="BO41" s="3">
        <v>3.58</v>
      </c>
      <c r="BP41" s="5">
        <v>0.71421380000000001</v>
      </c>
      <c r="BQ41" s="5">
        <v>0.91200000000000003</v>
      </c>
      <c r="BR41" s="5">
        <v>0.28100000000000003</v>
      </c>
      <c r="BS41" s="5">
        <v>0.21099999999999999</v>
      </c>
      <c r="BT41" s="5">
        <v>0.49199999999999999</v>
      </c>
      <c r="BU41" s="5">
        <v>0.36899999999999999</v>
      </c>
    </row>
    <row r="42" spans="1:73" x14ac:dyDescent="0.45">
      <c r="A42">
        <v>37</v>
      </c>
      <c r="B42" s="3">
        <v>9.65</v>
      </c>
      <c r="C42" s="3">
        <v>6.8999999999999995</v>
      </c>
      <c r="D42" s="4">
        <v>33.4</v>
      </c>
      <c r="E42" s="4">
        <v>0.36</v>
      </c>
      <c r="F42" s="6">
        <v>13.1</v>
      </c>
      <c r="G42" s="4">
        <v>15.4</v>
      </c>
      <c r="H42" s="6">
        <v>11.2</v>
      </c>
      <c r="I42" s="6">
        <v>8.4499999999999993</v>
      </c>
      <c r="J42" s="4">
        <v>49.8</v>
      </c>
      <c r="K42" s="4">
        <v>58.9</v>
      </c>
      <c r="L42" s="6">
        <v>12.8</v>
      </c>
      <c r="M42" s="6">
        <v>9.4499999999999993</v>
      </c>
      <c r="N42" s="4">
        <v>24.4</v>
      </c>
      <c r="O42" s="6">
        <f>N42+1.8</f>
        <v>26.2</v>
      </c>
      <c r="P42" s="3">
        <v>79.14</v>
      </c>
      <c r="Q42" s="3">
        <v>82.23</v>
      </c>
      <c r="R42" s="6">
        <v>43.8</v>
      </c>
      <c r="S42" s="6">
        <v>36.700000000000003</v>
      </c>
      <c r="T42" s="3">
        <v>15.979999999999999</v>
      </c>
      <c r="U42" s="3">
        <v>21.12</v>
      </c>
      <c r="V42" s="5">
        <v>1.335</v>
      </c>
      <c r="W42" s="5">
        <v>1.847</v>
      </c>
      <c r="X42" s="5">
        <v>5.7519999999999998</v>
      </c>
      <c r="Y42" s="5">
        <v>7.8959999999999999</v>
      </c>
      <c r="Z42" s="5">
        <v>0.52800000000000002</v>
      </c>
      <c r="AA42" s="5">
        <v>0.54100000000000004</v>
      </c>
      <c r="AB42" s="3">
        <v>5.46</v>
      </c>
      <c r="AC42" s="3">
        <v>4.330000000000001</v>
      </c>
      <c r="AD42" s="5">
        <v>0.623</v>
      </c>
      <c r="AE42" s="5">
        <v>0.78900000000000003</v>
      </c>
      <c r="AF42" s="5">
        <v>1.0760000000000001</v>
      </c>
      <c r="AG42" s="5">
        <v>0.80600000000000005</v>
      </c>
      <c r="AH42" s="5">
        <v>2.2269999999999999</v>
      </c>
      <c r="AI42" s="5">
        <v>1.6579999999999999</v>
      </c>
      <c r="AN42" s="3"/>
      <c r="AO42" s="3"/>
      <c r="AP42" s="12"/>
      <c r="AQ42" s="12"/>
      <c r="AR42" s="6"/>
      <c r="AT42" s="4">
        <v>50.1</v>
      </c>
      <c r="AU42" s="4">
        <f>AT42+12.1</f>
        <v>62.2</v>
      </c>
      <c r="AV42" s="4">
        <v>14.9</v>
      </c>
      <c r="AW42" s="4">
        <v>16.700000000000003</v>
      </c>
      <c r="AX42" s="4">
        <v>46.1</v>
      </c>
      <c r="AY42" s="6">
        <f t="shared" si="21"/>
        <v>53.6</v>
      </c>
      <c r="AZ42" s="6">
        <v>38.4</v>
      </c>
      <c r="BA42" s="6">
        <f t="shared" si="22"/>
        <v>39.71</v>
      </c>
      <c r="BB42" s="3">
        <v>69.56</v>
      </c>
      <c r="BC42" s="3">
        <v>75.09</v>
      </c>
      <c r="BD42" s="6">
        <v>36.199999999999996</v>
      </c>
      <c r="BE42" s="6">
        <v>31.300000000000004</v>
      </c>
      <c r="BF42" s="16">
        <v>13.36</v>
      </c>
      <c r="BG42" s="16">
        <v>19.559999999999999</v>
      </c>
      <c r="BH42" s="5">
        <v>0.78500000000000003</v>
      </c>
      <c r="BI42" s="19">
        <v>0.98699999999999999</v>
      </c>
      <c r="BJ42" s="5">
        <v>1.6240000000000001</v>
      </c>
      <c r="BK42" s="5">
        <v>2.012</v>
      </c>
      <c r="BL42" s="5">
        <v>0.50509999999999999</v>
      </c>
      <c r="BM42" s="5">
        <v>0.52900000000000003</v>
      </c>
      <c r="BN42" s="3">
        <v>4.82</v>
      </c>
      <c r="BO42" s="3">
        <v>3.7800000000000011</v>
      </c>
      <c r="BP42" s="5">
        <v>0.7062138</v>
      </c>
      <c r="BQ42" s="5">
        <v>0.879</v>
      </c>
      <c r="BR42" s="5">
        <v>0.28899999999999998</v>
      </c>
      <c r="BS42" s="5">
        <v>0.22600000000000001</v>
      </c>
      <c r="BT42" s="5">
        <v>0.52900000000000003</v>
      </c>
      <c r="BU42" s="5">
        <v>0.36599999999999999</v>
      </c>
    </row>
    <row r="43" spans="1:73" s="13" customFormat="1" x14ac:dyDescent="0.45">
      <c r="A43" s="13" t="s">
        <v>46</v>
      </c>
      <c r="B43" s="10">
        <f>AVERAGE(B34:B42)</f>
        <v>9.2355555555555569</v>
      </c>
      <c r="C43" s="10">
        <f t="shared" ref="C43:AU43" si="23">AVERAGE(C34:C42)</f>
        <v>6.7444444444444436</v>
      </c>
      <c r="D43" s="10">
        <f t="shared" si="23"/>
        <v>29.933333333333337</v>
      </c>
      <c r="E43" s="10">
        <f t="shared" si="23"/>
        <v>0.37333333333333329</v>
      </c>
      <c r="F43" s="10">
        <f t="shared" si="23"/>
        <v>13.844444444444441</v>
      </c>
      <c r="G43" s="10">
        <f t="shared" si="23"/>
        <v>17.333333333333329</v>
      </c>
      <c r="H43" s="10">
        <f t="shared" si="23"/>
        <v>9.7966666666666669</v>
      </c>
      <c r="I43" s="10">
        <f t="shared" si="23"/>
        <v>7.2566666666666668</v>
      </c>
      <c r="J43" s="10">
        <f t="shared" si="23"/>
        <v>52.933333333333337</v>
      </c>
      <c r="K43" s="10">
        <f t="shared" si="23"/>
        <v>63.055555555555543</v>
      </c>
      <c r="L43" s="10">
        <f t="shared" si="23"/>
        <v>13.195555555555558</v>
      </c>
      <c r="M43" s="10">
        <f t="shared" si="23"/>
        <v>10.378888888888888</v>
      </c>
      <c r="N43" s="10">
        <f t="shared" si="23"/>
        <v>24.844444444444449</v>
      </c>
      <c r="O43" s="10">
        <f t="shared" si="23"/>
        <v>26.566666666666663</v>
      </c>
      <c r="P43" s="10">
        <f t="shared" si="23"/>
        <v>80.046666666666667</v>
      </c>
      <c r="Q43" s="10">
        <f t="shared" si="23"/>
        <v>83.542222222222222</v>
      </c>
      <c r="R43" s="10">
        <f t="shared" si="23"/>
        <v>41.035555555555554</v>
      </c>
      <c r="S43" s="10">
        <f t="shared" si="23"/>
        <v>34.611111111111114</v>
      </c>
      <c r="T43" s="10">
        <f t="shared" si="23"/>
        <v>16.929999999999996</v>
      </c>
      <c r="U43" s="10">
        <f t="shared" si="23"/>
        <v>21.695555555555554</v>
      </c>
      <c r="V43" s="10">
        <f t="shared" si="23"/>
        <v>1.5375555555555556</v>
      </c>
      <c r="W43" s="10">
        <f t="shared" si="23"/>
        <v>2.0409999999999999</v>
      </c>
      <c r="X43" s="10">
        <f t="shared" si="23"/>
        <v>5.9212222222222222</v>
      </c>
      <c r="Y43" s="10">
        <f t="shared" si="23"/>
        <v>8.2550666666666679</v>
      </c>
      <c r="Z43" s="27">
        <f>AVERAGE(Z34:Z42)</f>
        <v>0.54233333333333333</v>
      </c>
      <c r="AA43" s="27">
        <f>AVERAGE(AA34:AA42)</f>
        <v>0.56300000000000006</v>
      </c>
      <c r="AB43" s="10">
        <f t="shared" si="23"/>
        <v>5.1655555555555557</v>
      </c>
      <c r="AC43" s="10">
        <f t="shared" si="23"/>
        <v>4.1422222222222222</v>
      </c>
      <c r="AD43" s="27">
        <f>AVERAGE(AD34:AD42)</f>
        <v>0.63077777777777788</v>
      </c>
      <c r="AE43" s="27">
        <f>AVERAGE(AE34:AE42)</f>
        <v>0.80344444444444429</v>
      </c>
      <c r="AF43" s="27">
        <f t="shared" si="23"/>
        <v>1.0358888888888889</v>
      </c>
      <c r="AG43" s="27">
        <f t="shared" si="23"/>
        <v>0.75966666666666671</v>
      </c>
      <c r="AH43" s="27">
        <f t="shared" si="23"/>
        <v>2.0164444444444443</v>
      </c>
      <c r="AI43" s="27">
        <f t="shared" si="23"/>
        <v>1.5574444444444442</v>
      </c>
      <c r="AN43" s="10"/>
      <c r="AO43" s="10"/>
      <c r="AP43" s="14"/>
      <c r="AQ43" s="14"/>
      <c r="AR43" s="10"/>
      <c r="AS43" s="10"/>
      <c r="AT43" s="10">
        <f t="shared" si="23"/>
        <v>51.888888888888886</v>
      </c>
      <c r="AU43" s="10">
        <f t="shared" si="23"/>
        <v>62.56666666666667</v>
      </c>
      <c r="AV43" s="10">
        <f t="shared" ref="AV43:BU43" si="24">AVERAGE(AV34:AV42)</f>
        <v>15.555555555555555</v>
      </c>
      <c r="AW43" s="10">
        <f t="shared" si="24"/>
        <v>17.288888888888891</v>
      </c>
      <c r="AX43" s="10">
        <f t="shared" si="24"/>
        <v>47.688888888888883</v>
      </c>
      <c r="AY43" s="10">
        <f t="shared" si="24"/>
        <v>55.033333333333331</v>
      </c>
      <c r="AZ43" s="10">
        <f t="shared" si="24"/>
        <v>38.844444444444449</v>
      </c>
      <c r="BA43" s="10">
        <f t="shared" si="24"/>
        <v>40.118888888888897</v>
      </c>
      <c r="BB43" s="10">
        <f t="shared" si="24"/>
        <v>70.575555555555567</v>
      </c>
      <c r="BC43" s="10">
        <f t="shared" si="24"/>
        <v>75.820000000000007</v>
      </c>
      <c r="BD43" s="10">
        <f t="shared" si="24"/>
        <v>34.68</v>
      </c>
      <c r="BE43" s="10">
        <f t="shared" si="24"/>
        <v>29.211111111111116</v>
      </c>
      <c r="BF43" s="10">
        <f t="shared" si="24"/>
        <v>14.309999999999995</v>
      </c>
      <c r="BG43" s="10">
        <f t="shared" si="24"/>
        <v>19.561111111111114</v>
      </c>
      <c r="BH43" s="10">
        <f t="shared" si="24"/>
        <v>0.89311111111111097</v>
      </c>
      <c r="BI43" s="10">
        <f t="shared" si="24"/>
        <v>1.111588888888889</v>
      </c>
      <c r="BJ43" s="10">
        <f t="shared" si="24"/>
        <v>1.7136666666666667</v>
      </c>
      <c r="BK43" s="10">
        <f t="shared" si="24"/>
        <v>2.2008888888888887</v>
      </c>
      <c r="BL43" s="27">
        <f>AVERAGE(BL34:BL42)</f>
        <v>0.51541111111111104</v>
      </c>
      <c r="BM43" s="27">
        <f>AVERAGE(BM34:BM42)</f>
        <v>0.53988888888888886</v>
      </c>
      <c r="BN43" s="10">
        <f t="shared" si="24"/>
        <v>4.5933333333333337</v>
      </c>
      <c r="BO43" s="10">
        <f t="shared" si="24"/>
        <v>3.5811111111111114</v>
      </c>
      <c r="BP43" s="27">
        <f>AVERAGE(BP34:BP42)</f>
        <v>0.71176935555555565</v>
      </c>
      <c r="BQ43" s="27">
        <f>AVERAGE(BQ34:BQ42)</f>
        <v>0.87211111111111117</v>
      </c>
      <c r="BR43" s="27">
        <f t="shared" si="24"/>
        <v>0.27744444444444449</v>
      </c>
      <c r="BS43" s="27">
        <f t="shared" si="24"/>
        <v>0.21711111111111114</v>
      </c>
      <c r="BT43" s="27">
        <f t="shared" si="24"/>
        <v>0.49380000000000002</v>
      </c>
      <c r="BU43" s="27">
        <f t="shared" si="24"/>
        <v>0.3564444444444444</v>
      </c>
    </row>
    <row r="44" spans="1:73" s="13" customFormat="1" x14ac:dyDescent="0.45">
      <c r="A44" s="13" t="s">
        <v>91</v>
      </c>
      <c r="B44" s="20">
        <f t="shared" ref="B44:AT44" si="25">STDEV(B34:B43)</f>
        <v>0.18154345124888999</v>
      </c>
      <c r="C44" s="20">
        <f t="shared" si="25"/>
        <v>0.3435472185275622</v>
      </c>
      <c r="D44" s="20">
        <f t="shared" si="25"/>
        <v>3.9891519566610718</v>
      </c>
      <c r="E44" s="20">
        <f t="shared" si="25"/>
        <v>4.6904157598234873E-2</v>
      </c>
      <c r="F44" s="20">
        <f t="shared" si="25"/>
        <v>1.6035454545136492</v>
      </c>
      <c r="G44" s="20">
        <f t="shared" si="25"/>
        <v>2.1145002036205005</v>
      </c>
      <c r="H44" s="20">
        <f t="shared" si="25"/>
        <v>1.6431744345084682</v>
      </c>
      <c r="I44" s="20">
        <f t="shared" si="25"/>
        <v>1.2199908924978813</v>
      </c>
      <c r="J44" s="20">
        <f t="shared" si="25"/>
        <v>5.7975090436420293</v>
      </c>
      <c r="K44" s="20">
        <f t="shared" si="25"/>
        <v>4.9164375338949817</v>
      </c>
      <c r="L44" s="20">
        <f t="shared" si="25"/>
        <v>1.4086014428117506</v>
      </c>
      <c r="M44" s="20">
        <f t="shared" si="25"/>
        <v>1.2883015903329207</v>
      </c>
      <c r="N44" s="20">
        <f t="shared" si="25"/>
        <v>0.70885057367718129</v>
      </c>
      <c r="O44" s="20">
        <f t="shared" si="25"/>
        <v>0.72724747430904713</v>
      </c>
      <c r="P44" s="20">
        <f t="shared" si="25"/>
        <v>1.102542516187017</v>
      </c>
      <c r="Q44" s="20">
        <f t="shared" si="25"/>
        <v>0.87872101220122811</v>
      </c>
      <c r="R44" s="20">
        <f t="shared" si="25"/>
        <v>1.4340239507616408</v>
      </c>
      <c r="S44" s="20">
        <f t="shared" si="25"/>
        <v>1.2413652380830509</v>
      </c>
      <c r="T44" s="20">
        <f t="shared" si="25"/>
        <v>0.62405484089496843</v>
      </c>
      <c r="U44" s="20">
        <f t="shared" si="25"/>
        <v>0.63981092886208002</v>
      </c>
      <c r="V44" s="20">
        <f t="shared" si="25"/>
        <v>0.10226231097972305</v>
      </c>
      <c r="W44" s="20">
        <f t="shared" si="25"/>
        <v>0.1259858898624939</v>
      </c>
      <c r="X44" s="20">
        <f t="shared" si="25"/>
        <v>0.24504411293469319</v>
      </c>
      <c r="Y44" s="20">
        <f t="shared" si="25"/>
        <v>0.374301589630608</v>
      </c>
      <c r="Z44" s="26">
        <f>STDEV(Z34:Z43)</f>
        <v>1.3490737563232052E-2</v>
      </c>
      <c r="AA44" s="26">
        <f>STDEV(AA34:AA43)</f>
        <v>1.742922194986846E-2</v>
      </c>
      <c r="AB44" s="20">
        <f t="shared" si="25"/>
        <v>0.33337036831298572</v>
      </c>
      <c r="AC44" s="20">
        <f t="shared" si="25"/>
        <v>0.21306116898298297</v>
      </c>
      <c r="AD44" s="26">
        <f>STDEV(AD34:AD43)</f>
        <v>1.1525602204346622E-2</v>
      </c>
      <c r="AE44" s="26">
        <f>STDEV(AE34:AE43)</f>
        <v>5.175607556630131E-2</v>
      </c>
      <c r="AF44" s="26">
        <f t="shared" si="25"/>
        <v>6.4662275528651267E-2</v>
      </c>
      <c r="AG44" s="26">
        <f t="shared" si="25"/>
        <v>6.6646663665766326E-2</v>
      </c>
      <c r="AH44" s="26">
        <f t="shared" si="25"/>
        <v>0.1512335288450071</v>
      </c>
      <c r="AI44" s="26">
        <f t="shared" si="25"/>
        <v>9.4094646336206608E-2</v>
      </c>
      <c r="AN44" s="10"/>
      <c r="AO44" s="10"/>
      <c r="AP44" s="14"/>
      <c r="AQ44" s="14"/>
      <c r="AR44" s="20"/>
      <c r="AS44" s="20"/>
      <c r="AT44" s="20">
        <f t="shared" si="25"/>
        <v>1.9609773325475832</v>
      </c>
      <c r="AU44" s="20">
        <f t="shared" ref="AU44:BU44" si="26">STDEV(AU34:AU43)</f>
        <v>2.4431309602411582</v>
      </c>
      <c r="AV44" s="20">
        <f t="shared" si="26"/>
        <v>0.444999653211129</v>
      </c>
      <c r="AW44" s="20">
        <f t="shared" si="26"/>
        <v>0.43319085976928723</v>
      </c>
      <c r="AX44" s="20">
        <f t="shared" si="26"/>
        <v>1.2022612439754643</v>
      </c>
      <c r="AY44" s="20">
        <f t="shared" si="26"/>
        <v>1.0883218478209664</v>
      </c>
      <c r="AZ44" s="20">
        <f t="shared" si="26"/>
        <v>0.70885057367718296</v>
      </c>
      <c r="BA44" s="20">
        <f t="shared" si="26"/>
        <v>0.73865409803453563</v>
      </c>
      <c r="BB44" s="20">
        <f t="shared" si="26"/>
        <v>0.93442925076827443</v>
      </c>
      <c r="BC44" s="20">
        <f t="shared" si="26"/>
        <v>0.64658075030630779</v>
      </c>
      <c r="BD44" s="20">
        <f t="shared" si="26"/>
        <v>1.1789637634616075</v>
      </c>
      <c r="BE44" s="20">
        <f t="shared" si="26"/>
        <v>1.2413652380830509</v>
      </c>
      <c r="BF44" s="20">
        <f t="shared" si="26"/>
        <v>0.62405484089496843</v>
      </c>
      <c r="BG44" s="20">
        <f t="shared" si="26"/>
        <v>0.38968489961461766</v>
      </c>
      <c r="BH44" s="20">
        <f t="shared" si="26"/>
        <v>8.102461141110763E-2</v>
      </c>
      <c r="BI44" s="20">
        <f t="shared" si="26"/>
        <v>0.10005241342465838</v>
      </c>
      <c r="BJ44" s="20">
        <f t="shared" si="26"/>
        <v>0.10742956348748287</v>
      </c>
      <c r="BK44" s="20">
        <f t="shared" si="26"/>
        <v>0.13961490245548402</v>
      </c>
      <c r="BL44" s="26">
        <f>STDEV(BL34:BL43)</f>
        <v>1.0818445610719636E-2</v>
      </c>
      <c r="BM44" s="26">
        <f>STDEV(BM34:BM43)</f>
        <v>1.3270221001629867E-2</v>
      </c>
      <c r="BN44" s="20">
        <f t="shared" si="26"/>
        <v>0.21520016522091948</v>
      </c>
      <c r="BO44" s="20">
        <f t="shared" si="26"/>
        <v>0.20760242154680891</v>
      </c>
      <c r="BP44" s="26">
        <f>STDEV(BP34:BP43)</f>
        <v>1.3005222123021815E-2</v>
      </c>
      <c r="BQ44" s="26">
        <f>STDEV(BQ34:BQ43)</f>
        <v>4.1018815315371361E-2</v>
      </c>
      <c r="BR44" s="26">
        <f t="shared" si="26"/>
        <v>1.0382796787754361E-2</v>
      </c>
      <c r="BS44" s="26">
        <f t="shared" si="26"/>
        <v>6.1724197388138497E-3</v>
      </c>
      <c r="BT44" s="26">
        <f t="shared" si="26"/>
        <v>2.6516116692390023E-2</v>
      </c>
      <c r="BU44" s="26">
        <f t="shared" si="26"/>
        <v>2.3884495720078936E-2</v>
      </c>
    </row>
    <row r="45" spans="1:73" x14ac:dyDescent="0.45">
      <c r="A45" s="2" t="s">
        <v>46</v>
      </c>
      <c r="B45" s="9">
        <f t="shared" ref="B45:AI45" si="27">AVERAGE(B2:B14,B17:B31,B34:B42)</f>
        <v>8.6828378378378375</v>
      </c>
      <c r="C45" s="9">
        <f t="shared" si="27"/>
        <v>5.2486486486486488</v>
      </c>
      <c r="D45" s="9">
        <f t="shared" si="27"/>
        <v>19.348378378378374</v>
      </c>
      <c r="E45" s="9">
        <f t="shared" si="27"/>
        <v>0.41756756756756752</v>
      </c>
      <c r="F45" s="9">
        <f t="shared" si="27"/>
        <v>14.870270270270268</v>
      </c>
      <c r="G45" s="9">
        <f t="shared" si="27"/>
        <v>17.42702702702702</v>
      </c>
      <c r="H45" s="9">
        <f t="shared" si="27"/>
        <v>6.5570270270270266</v>
      </c>
      <c r="I45" s="9">
        <f t="shared" si="27"/>
        <v>5.2178378378378367</v>
      </c>
      <c r="J45" s="9">
        <f t="shared" si="27"/>
        <v>57.681081081081075</v>
      </c>
      <c r="K45" s="9">
        <f t="shared" si="27"/>
        <v>66.489189189189204</v>
      </c>
      <c r="L45" s="9">
        <f t="shared" si="27"/>
        <v>9.5864864864864838</v>
      </c>
      <c r="M45" s="9">
        <f t="shared" si="27"/>
        <v>7.9527027027027026</v>
      </c>
      <c r="N45" s="9">
        <f t="shared" si="27"/>
        <v>25.087567567567568</v>
      </c>
      <c r="O45" s="9">
        <f t="shared" si="27"/>
        <v>26.379459459459461</v>
      </c>
      <c r="P45" s="9">
        <f t="shared" si="27"/>
        <v>82.001081081081068</v>
      </c>
      <c r="Q45" s="9">
        <f t="shared" si="27"/>
        <v>85.232432432432432</v>
      </c>
      <c r="R45" s="9">
        <f t="shared" si="27"/>
        <v>37.029729729729731</v>
      </c>
      <c r="S45" s="9">
        <f t="shared" si="27"/>
        <v>32.609189189189188</v>
      </c>
      <c r="T45" s="9">
        <f t="shared" si="27"/>
        <v>19.916486486486484</v>
      </c>
      <c r="U45" s="9">
        <f t="shared" si="27"/>
        <v>23.870810810810806</v>
      </c>
      <c r="V45" s="9">
        <f t="shared" si="27"/>
        <v>1.8069308108108106</v>
      </c>
      <c r="W45" s="9">
        <f t="shared" si="27"/>
        <v>2.2698540540540537</v>
      </c>
      <c r="X45" s="9">
        <f t="shared" si="27"/>
        <v>6.8687027027027012</v>
      </c>
      <c r="Y45" s="9">
        <f t="shared" si="27"/>
        <v>9.4878270270270271</v>
      </c>
      <c r="Z45" s="9">
        <f t="shared" si="27"/>
        <v>0.58245945945945943</v>
      </c>
      <c r="AA45" s="9">
        <f t="shared" si="27"/>
        <v>0.60686756756756755</v>
      </c>
      <c r="AB45" s="9">
        <f t="shared" si="27"/>
        <v>4.3183783783783785</v>
      </c>
      <c r="AC45" s="9">
        <f t="shared" si="27"/>
        <v>3.5102702702702708</v>
      </c>
      <c r="AD45" s="9">
        <f t="shared" si="27"/>
        <v>0.691972972972973</v>
      </c>
      <c r="AE45" s="9">
        <f t="shared" si="27"/>
        <v>0.8606756756756756</v>
      </c>
      <c r="AF45" s="9">
        <f t="shared" si="27"/>
        <v>0.83939459459459453</v>
      </c>
      <c r="AG45" s="9">
        <f t="shared" si="27"/>
        <v>0.63851351351351338</v>
      </c>
      <c r="AH45" s="9">
        <f t="shared" si="27"/>
        <v>1.5811081081081078</v>
      </c>
      <c r="AI45" s="9">
        <f t="shared" si="27"/>
        <v>1.2197837837837833</v>
      </c>
      <c r="AN45" s="9"/>
      <c r="AO45" s="9"/>
      <c r="AP45" s="15"/>
      <c r="AQ45" s="15"/>
      <c r="AR45" s="9"/>
      <c r="AS45" s="9"/>
      <c r="AT45" s="9">
        <f t="shared" ref="AT45:BU45" si="28">AVERAGE(AT2:AT14,AT17:AT31,AT34:AT42)</f>
        <v>58.448648648648657</v>
      </c>
      <c r="AU45" s="9">
        <f t="shared" si="28"/>
        <v>65.305405405405438</v>
      </c>
      <c r="AV45" s="9">
        <f t="shared" si="28"/>
        <v>16.454054054054051</v>
      </c>
      <c r="AW45" s="9">
        <f t="shared" si="28"/>
        <v>17.72162162162163</v>
      </c>
      <c r="AX45" s="9">
        <f t="shared" si="28"/>
        <v>54.118918918918922</v>
      </c>
      <c r="AY45" s="9">
        <f t="shared" si="28"/>
        <v>59.160540540540545</v>
      </c>
      <c r="AZ45" s="9">
        <f t="shared" si="28"/>
        <v>39.979459459459463</v>
      </c>
      <c r="BA45" s="9">
        <f t="shared" si="28"/>
        <v>40.84621621621622</v>
      </c>
      <c r="BB45" s="9">
        <f t="shared" si="28"/>
        <v>73.091675675675674</v>
      </c>
      <c r="BC45" s="9">
        <f t="shared" si="28"/>
        <v>78.022378378378392</v>
      </c>
      <c r="BD45" s="9">
        <f t="shared" si="28"/>
        <v>31.510810810810824</v>
      </c>
      <c r="BE45" s="9">
        <f t="shared" si="28"/>
        <v>27.333513513513516</v>
      </c>
      <c r="BF45" s="9">
        <f t="shared" si="28"/>
        <v>16.559729729729735</v>
      </c>
      <c r="BG45" s="9">
        <f t="shared" si="28"/>
        <v>20.526756756756757</v>
      </c>
      <c r="BH45" s="9">
        <f t="shared" si="28"/>
        <v>1.1057956756756757</v>
      </c>
      <c r="BI45" s="9">
        <f t="shared" si="28"/>
        <v>1.3300621621621622</v>
      </c>
      <c r="BJ45" s="9">
        <f t="shared" si="28"/>
        <v>2.1348378378378379</v>
      </c>
      <c r="BK45" s="9">
        <f t="shared" si="28"/>
        <v>2.5920243243243251</v>
      </c>
      <c r="BL45" s="9">
        <f t="shared" si="28"/>
        <v>0.55937837837837834</v>
      </c>
      <c r="BM45" s="9">
        <f t="shared" si="28"/>
        <v>0.58489189189189195</v>
      </c>
      <c r="BN45" s="9">
        <f t="shared" si="28"/>
        <v>3.8132432432432424</v>
      </c>
      <c r="BO45" s="9">
        <f t="shared" si="28"/>
        <v>3.0472972972972983</v>
      </c>
      <c r="BP45" s="9">
        <f t="shared" si="28"/>
        <v>0.75217134540540531</v>
      </c>
      <c r="BQ45" s="9">
        <f t="shared" si="28"/>
        <v>0.91967567567567565</v>
      </c>
      <c r="BR45" s="9">
        <f t="shared" si="28"/>
        <v>0.22554324324324326</v>
      </c>
      <c r="BS45" s="9">
        <f t="shared" si="28"/>
        <v>0.17600000000000002</v>
      </c>
      <c r="BT45" s="9">
        <f t="shared" si="28"/>
        <v>0.4201135135135135</v>
      </c>
      <c r="BU45" s="9">
        <f t="shared" si="28"/>
        <v>0.30802702702702689</v>
      </c>
    </row>
    <row r="46" spans="1:73" x14ac:dyDescent="0.45">
      <c r="C46" s="9"/>
      <c r="AN46" s="10"/>
      <c r="AO46" s="10"/>
      <c r="AP46" s="14"/>
      <c r="AQ46" s="14"/>
    </row>
    <row r="47" spans="1:73" x14ac:dyDescent="0.45">
      <c r="AN47" s="11"/>
      <c r="AO47" s="11"/>
      <c r="AP47" s="11"/>
      <c r="AQ47" s="11"/>
    </row>
    <row r="48" spans="1:73" x14ac:dyDescent="0.45">
      <c r="C48" s="1"/>
    </row>
    <row r="49" spans="3:73" x14ac:dyDescent="0.45">
      <c r="C49"/>
    </row>
    <row r="50" spans="3:73" x14ac:dyDescent="0.45">
      <c r="C50"/>
    </row>
    <row r="51" spans="3:73" x14ac:dyDescent="0.45">
      <c r="C51"/>
    </row>
    <row r="52" spans="3:73" x14ac:dyDescent="0.45">
      <c r="C52"/>
    </row>
    <row r="53" spans="3:73" x14ac:dyDescent="0.45">
      <c r="C53"/>
    </row>
    <row r="55" spans="3:73" x14ac:dyDescent="0.45">
      <c r="AR55"/>
      <c r="AT55"/>
      <c r="AU55"/>
      <c r="AV55"/>
      <c r="AW55"/>
      <c r="AX55"/>
      <c r="AY55"/>
      <c r="AZ55"/>
      <c r="BA55"/>
      <c r="BB55"/>
      <c r="BC55"/>
      <c r="BD55"/>
      <c r="BE55"/>
      <c r="BH55"/>
      <c r="BL55"/>
      <c r="BM55"/>
      <c r="BN55"/>
      <c r="BO55"/>
      <c r="BQ55"/>
      <c r="BR55"/>
      <c r="BS55"/>
      <c r="BT55"/>
      <c r="BU55"/>
    </row>
    <row r="56" spans="3:73" x14ac:dyDescent="0.45">
      <c r="C56"/>
      <c r="AR56"/>
      <c r="AT56"/>
      <c r="AU56"/>
      <c r="AV56"/>
      <c r="AW56"/>
      <c r="AX56"/>
      <c r="AY56"/>
      <c r="AZ56"/>
      <c r="BA56"/>
      <c r="BB56"/>
      <c r="BC56"/>
      <c r="BD56"/>
      <c r="BE56"/>
      <c r="BH56"/>
      <c r="BL56"/>
      <c r="BM56"/>
      <c r="BN56"/>
      <c r="BO56"/>
      <c r="BQ56"/>
      <c r="BR56"/>
      <c r="BS56"/>
      <c r="BT56"/>
      <c r="BU56"/>
    </row>
    <row r="57" spans="3:73" x14ac:dyDescent="0.45">
      <c r="AR57"/>
      <c r="AT57"/>
      <c r="AU57"/>
      <c r="AV57"/>
      <c r="AW57"/>
      <c r="AX57"/>
      <c r="AY57"/>
      <c r="AZ57"/>
      <c r="BA57"/>
      <c r="BB57"/>
      <c r="BC57"/>
      <c r="BD57"/>
      <c r="BE57"/>
      <c r="BH57"/>
      <c r="BL57"/>
      <c r="BM57"/>
      <c r="BN57"/>
      <c r="BO57"/>
      <c r="BQ57"/>
      <c r="BR57"/>
      <c r="BS57"/>
      <c r="BT57"/>
      <c r="BU57"/>
    </row>
    <row r="58" spans="3:73" x14ac:dyDescent="0.45">
      <c r="C58"/>
      <c r="AR58"/>
      <c r="AT58"/>
      <c r="AU58"/>
      <c r="AV58"/>
      <c r="AW58"/>
      <c r="AX58"/>
      <c r="AY58"/>
      <c r="AZ58"/>
      <c r="BA58"/>
      <c r="BB58"/>
      <c r="BC58"/>
      <c r="BD58"/>
      <c r="BE58"/>
      <c r="BH58"/>
      <c r="BL58"/>
      <c r="BM58"/>
      <c r="BN58"/>
      <c r="BO58"/>
      <c r="BQ58"/>
      <c r="BR58"/>
      <c r="BS58"/>
      <c r="BT58"/>
      <c r="BU58"/>
    </row>
    <row r="59" spans="3:73" x14ac:dyDescent="0.45">
      <c r="AR59"/>
      <c r="AT59"/>
      <c r="AU59"/>
      <c r="AV59"/>
      <c r="AW59"/>
      <c r="AX59"/>
      <c r="AY59"/>
      <c r="AZ59"/>
      <c r="BA59"/>
      <c r="BB59"/>
      <c r="BC59"/>
      <c r="BD59"/>
      <c r="BE59"/>
      <c r="BH59"/>
      <c r="BL59"/>
      <c r="BM59"/>
      <c r="BN59"/>
      <c r="BO59"/>
      <c r="BQ59"/>
      <c r="BR59"/>
      <c r="BS59"/>
      <c r="BT59"/>
      <c r="BU59"/>
    </row>
    <row r="60" spans="3:73" x14ac:dyDescent="0.45">
      <c r="AR60"/>
      <c r="AT60"/>
      <c r="AU60"/>
      <c r="AV60"/>
      <c r="AW60"/>
      <c r="AX60"/>
      <c r="AY60"/>
      <c r="AZ60"/>
      <c r="BA60"/>
      <c r="BB60"/>
      <c r="BC60"/>
      <c r="BD60"/>
      <c r="BE60"/>
      <c r="BH60"/>
      <c r="BL60"/>
      <c r="BM60"/>
      <c r="BN60"/>
      <c r="BO60"/>
      <c r="BQ60"/>
      <c r="BR60"/>
      <c r="BS60"/>
      <c r="BT60"/>
      <c r="BU60"/>
    </row>
    <row r="61" spans="3:73" x14ac:dyDescent="0.45">
      <c r="C61"/>
      <c r="AR61"/>
      <c r="AT61"/>
      <c r="AU61"/>
      <c r="AV61"/>
      <c r="AW61"/>
      <c r="AX61"/>
      <c r="AY61"/>
      <c r="AZ61"/>
      <c r="BA61"/>
      <c r="BB61"/>
      <c r="BC61"/>
      <c r="BD61"/>
      <c r="BE61"/>
      <c r="BH61"/>
      <c r="BL61"/>
      <c r="BM61"/>
      <c r="BN61"/>
      <c r="BO61"/>
      <c r="BQ61"/>
      <c r="BR61"/>
      <c r="BS61"/>
      <c r="BT61"/>
      <c r="BU61"/>
    </row>
    <row r="62" spans="3:73" x14ac:dyDescent="0.45">
      <c r="C62"/>
      <c r="AR62"/>
      <c r="AT62"/>
      <c r="AU62"/>
      <c r="AV62"/>
      <c r="AW62"/>
      <c r="AX62"/>
      <c r="AY62"/>
      <c r="AZ62"/>
      <c r="BA62"/>
      <c r="BB62"/>
      <c r="BC62"/>
      <c r="BD62"/>
      <c r="BE62"/>
      <c r="BH62"/>
      <c r="BL62"/>
      <c r="BM62"/>
      <c r="BN62"/>
      <c r="BO62"/>
      <c r="BQ62"/>
      <c r="BR62"/>
      <c r="BS62"/>
      <c r="BT62"/>
      <c r="BU62"/>
    </row>
    <row r="63" spans="3:73" x14ac:dyDescent="0.45">
      <c r="C63"/>
      <c r="AR63"/>
      <c r="AT63"/>
      <c r="AU63"/>
      <c r="AV63"/>
      <c r="AW63"/>
      <c r="AX63"/>
      <c r="AY63"/>
      <c r="AZ63"/>
      <c r="BA63"/>
      <c r="BB63"/>
      <c r="BC63"/>
      <c r="BD63"/>
      <c r="BE63"/>
      <c r="BH63"/>
      <c r="BL63"/>
      <c r="BM63"/>
      <c r="BN63"/>
      <c r="BO63"/>
      <c r="BQ63"/>
      <c r="BR63"/>
      <c r="BS63"/>
      <c r="BT63"/>
      <c r="BU63"/>
    </row>
    <row r="64" spans="3:73" x14ac:dyDescent="0.45">
      <c r="C64"/>
      <c r="AR64"/>
      <c r="AT64"/>
      <c r="AU64"/>
      <c r="AV64"/>
      <c r="AW64"/>
      <c r="AX64"/>
      <c r="AY64"/>
      <c r="AZ64"/>
      <c r="BA64"/>
      <c r="BB64"/>
      <c r="BC64"/>
      <c r="BD64"/>
      <c r="BE64"/>
      <c r="BH64"/>
      <c r="BL64"/>
      <c r="BM64"/>
      <c r="BN64"/>
      <c r="BO64"/>
      <c r="BQ64"/>
      <c r="BR64"/>
      <c r="BS64"/>
      <c r="BT64"/>
      <c r="BU64"/>
    </row>
    <row r="65" spans="3:73" x14ac:dyDescent="0.45">
      <c r="AR65"/>
      <c r="AT65"/>
      <c r="AU65"/>
      <c r="AV65"/>
      <c r="AW65"/>
      <c r="AX65"/>
      <c r="AY65"/>
      <c r="AZ65"/>
      <c r="BA65"/>
      <c r="BB65"/>
      <c r="BC65"/>
      <c r="BD65"/>
      <c r="BE65"/>
      <c r="BH65"/>
      <c r="BL65"/>
      <c r="BM65"/>
      <c r="BN65"/>
      <c r="BO65"/>
      <c r="BQ65"/>
      <c r="BR65"/>
      <c r="BS65"/>
      <c r="BT65"/>
      <c r="BU65"/>
    </row>
    <row r="66" spans="3:73" x14ac:dyDescent="0.45">
      <c r="AR66"/>
      <c r="AT66"/>
      <c r="AU66"/>
      <c r="AV66"/>
      <c r="AW66"/>
      <c r="AX66"/>
      <c r="AY66"/>
      <c r="AZ66"/>
      <c r="BA66"/>
      <c r="BB66"/>
      <c r="BC66"/>
      <c r="BD66"/>
      <c r="BE66"/>
      <c r="BH66"/>
      <c r="BL66"/>
      <c r="BM66"/>
      <c r="BN66"/>
      <c r="BO66"/>
      <c r="BQ66"/>
      <c r="BR66"/>
      <c r="BS66"/>
      <c r="BT66"/>
      <c r="BU66"/>
    </row>
    <row r="67" spans="3:73" x14ac:dyDescent="0.45">
      <c r="AR67"/>
      <c r="AT67"/>
      <c r="AU67"/>
      <c r="AV67"/>
      <c r="AW67"/>
      <c r="AX67"/>
      <c r="AY67"/>
      <c r="AZ67"/>
      <c r="BA67"/>
      <c r="BB67"/>
      <c r="BC67"/>
      <c r="BD67"/>
      <c r="BE67"/>
      <c r="BH67"/>
      <c r="BL67"/>
      <c r="BM67"/>
      <c r="BN67"/>
      <c r="BO67"/>
      <c r="BQ67"/>
      <c r="BR67"/>
      <c r="BS67"/>
      <c r="BT67"/>
      <c r="BU67"/>
    </row>
    <row r="68" spans="3:73" x14ac:dyDescent="0.45">
      <c r="AR68"/>
      <c r="AT68"/>
      <c r="AU68"/>
      <c r="AV68"/>
      <c r="AW68"/>
      <c r="AX68"/>
      <c r="AY68"/>
      <c r="AZ68"/>
      <c r="BA68"/>
      <c r="BB68"/>
      <c r="BC68"/>
      <c r="BD68"/>
      <c r="BE68"/>
      <c r="BH68"/>
      <c r="BL68"/>
      <c r="BM68"/>
      <c r="BN68"/>
      <c r="BO68"/>
      <c r="BQ68"/>
      <c r="BR68"/>
      <c r="BS68"/>
      <c r="BT68"/>
      <c r="BU68"/>
    </row>
    <row r="69" spans="3:73" x14ac:dyDescent="0.45">
      <c r="AR69"/>
      <c r="AT69"/>
      <c r="AU69"/>
      <c r="AV69"/>
      <c r="AW69"/>
      <c r="AX69"/>
      <c r="AY69"/>
      <c r="AZ69"/>
      <c r="BA69"/>
      <c r="BB69"/>
      <c r="BC69"/>
      <c r="BD69"/>
      <c r="BE69"/>
      <c r="BH69"/>
      <c r="BL69"/>
      <c r="BM69"/>
      <c r="BN69"/>
      <c r="BO69"/>
      <c r="BQ69"/>
      <c r="BR69"/>
      <c r="BS69"/>
      <c r="BT69"/>
      <c r="BU69"/>
    </row>
    <row r="70" spans="3:73" x14ac:dyDescent="0.45">
      <c r="AR70"/>
      <c r="AT70"/>
      <c r="AU70"/>
      <c r="AV70"/>
      <c r="AW70"/>
      <c r="AX70"/>
      <c r="AY70"/>
      <c r="AZ70"/>
      <c r="BA70"/>
      <c r="BB70"/>
      <c r="BC70"/>
      <c r="BD70"/>
      <c r="BE70"/>
      <c r="BH70"/>
      <c r="BL70"/>
      <c r="BM70"/>
      <c r="BN70"/>
      <c r="BO70"/>
      <c r="BQ70"/>
      <c r="BR70"/>
      <c r="BS70"/>
      <c r="BT70"/>
      <c r="BU70"/>
    </row>
    <row r="71" spans="3:73" x14ac:dyDescent="0.45">
      <c r="AR71"/>
      <c r="AT71"/>
      <c r="AU71"/>
      <c r="AV71"/>
      <c r="AW71"/>
      <c r="AX71"/>
      <c r="AY71"/>
      <c r="AZ71"/>
      <c r="BA71"/>
      <c r="BB71"/>
      <c r="BC71"/>
      <c r="BD71"/>
      <c r="BE71"/>
      <c r="BH71"/>
      <c r="BL71"/>
      <c r="BM71"/>
      <c r="BN71"/>
      <c r="BO71"/>
      <c r="BQ71"/>
      <c r="BR71"/>
      <c r="BS71"/>
      <c r="BT71"/>
      <c r="BU71"/>
    </row>
    <row r="72" spans="3:73" x14ac:dyDescent="0.45">
      <c r="C72"/>
      <c r="AR72"/>
      <c r="AT72"/>
      <c r="AU72"/>
      <c r="AV72"/>
      <c r="AW72"/>
      <c r="AX72"/>
      <c r="AY72"/>
      <c r="AZ72"/>
      <c r="BA72"/>
      <c r="BB72"/>
      <c r="BC72"/>
      <c r="BD72"/>
      <c r="BE72"/>
      <c r="BH72"/>
      <c r="BL72"/>
      <c r="BM72"/>
      <c r="BN72"/>
      <c r="BO72"/>
      <c r="BQ72"/>
      <c r="BR72"/>
      <c r="BS72"/>
      <c r="BT72"/>
      <c r="BU72"/>
    </row>
    <row r="73" spans="3:73" x14ac:dyDescent="0.45">
      <c r="C73"/>
      <c r="AR73"/>
      <c r="AT73"/>
      <c r="AU73"/>
      <c r="AV73"/>
      <c r="AW73"/>
      <c r="AX73"/>
      <c r="AY73"/>
      <c r="AZ73"/>
      <c r="BA73"/>
      <c r="BB73"/>
      <c r="BC73"/>
      <c r="BD73"/>
      <c r="BE73"/>
      <c r="BH73"/>
      <c r="BL73"/>
      <c r="BM73"/>
      <c r="BN73"/>
      <c r="BO73"/>
      <c r="BQ73"/>
      <c r="BR73"/>
      <c r="BS73"/>
      <c r="BT73"/>
      <c r="BU73"/>
    </row>
    <row r="74" spans="3:73" x14ac:dyDescent="0.45">
      <c r="C74"/>
      <c r="AR74"/>
      <c r="AT74"/>
      <c r="AU74"/>
      <c r="AV74"/>
      <c r="AW74"/>
      <c r="AX74"/>
      <c r="AY74"/>
      <c r="AZ74"/>
      <c r="BA74"/>
      <c r="BB74"/>
      <c r="BC74"/>
      <c r="BD74"/>
      <c r="BE74"/>
      <c r="BH74"/>
      <c r="BL74"/>
      <c r="BM74"/>
      <c r="BN74"/>
      <c r="BO74"/>
      <c r="BQ74"/>
      <c r="BR74"/>
      <c r="BS74"/>
      <c r="BT74"/>
      <c r="BU74"/>
    </row>
    <row r="75" spans="3:73" x14ac:dyDescent="0.45">
      <c r="C75"/>
      <c r="AR75"/>
      <c r="AT75"/>
      <c r="AU75"/>
      <c r="AV75"/>
      <c r="AW75"/>
      <c r="AX75"/>
      <c r="AY75"/>
      <c r="AZ75"/>
      <c r="BA75"/>
      <c r="BB75"/>
      <c r="BC75"/>
      <c r="BD75"/>
      <c r="BE75"/>
      <c r="BH75"/>
      <c r="BL75"/>
      <c r="BM75"/>
      <c r="BN75"/>
      <c r="BO75"/>
      <c r="BQ75"/>
      <c r="BR75"/>
      <c r="BS75"/>
      <c r="BT75"/>
      <c r="BU75"/>
    </row>
    <row r="76" spans="3:73" x14ac:dyDescent="0.45">
      <c r="C76"/>
      <c r="AR76"/>
      <c r="AT76"/>
      <c r="AU76"/>
      <c r="AV76"/>
      <c r="AW76"/>
      <c r="AX76"/>
      <c r="AY76"/>
      <c r="AZ76"/>
      <c r="BA76"/>
      <c r="BB76"/>
      <c r="BC76"/>
      <c r="BD76"/>
      <c r="BE76"/>
      <c r="BH76"/>
      <c r="BL76"/>
      <c r="BM76"/>
      <c r="BN76"/>
      <c r="BO76"/>
      <c r="BQ76"/>
      <c r="BR76"/>
      <c r="BS76"/>
      <c r="BT76"/>
      <c r="BU76"/>
    </row>
    <row r="77" spans="3:73" x14ac:dyDescent="0.45">
      <c r="C77"/>
      <c r="AR77"/>
      <c r="AT77"/>
      <c r="AU77"/>
      <c r="AV77"/>
      <c r="AW77"/>
      <c r="AX77"/>
      <c r="AY77"/>
      <c r="AZ77"/>
      <c r="BA77"/>
      <c r="BB77"/>
      <c r="BC77"/>
      <c r="BD77"/>
      <c r="BE77"/>
      <c r="BH77"/>
      <c r="BL77"/>
      <c r="BM77"/>
      <c r="BN77"/>
      <c r="BO77"/>
      <c r="BQ77"/>
      <c r="BR77"/>
      <c r="BS77"/>
      <c r="BT77"/>
      <c r="BU77"/>
    </row>
    <row r="78" spans="3:73" x14ac:dyDescent="0.45">
      <c r="C78"/>
      <c r="AR78"/>
      <c r="AT78"/>
      <c r="AU78"/>
      <c r="AV78"/>
      <c r="AW78"/>
      <c r="AX78"/>
      <c r="AY78"/>
      <c r="AZ78"/>
      <c r="BA78"/>
      <c r="BB78"/>
      <c r="BC78"/>
      <c r="BD78"/>
      <c r="BE78"/>
      <c r="BH78"/>
      <c r="BL78"/>
      <c r="BM78"/>
      <c r="BN78"/>
      <c r="BO78"/>
      <c r="BQ78"/>
      <c r="BR78"/>
      <c r="BS78"/>
      <c r="BT78"/>
      <c r="BU78"/>
    </row>
    <row r="79" spans="3:73" x14ac:dyDescent="0.45">
      <c r="C79"/>
      <c r="AR79"/>
      <c r="AT79"/>
      <c r="AU79"/>
      <c r="AV79"/>
      <c r="AW79"/>
      <c r="AX79"/>
      <c r="AY79"/>
      <c r="AZ79"/>
      <c r="BA79"/>
      <c r="BB79"/>
      <c r="BC79"/>
      <c r="BD79"/>
      <c r="BE79"/>
      <c r="BH79"/>
      <c r="BL79"/>
      <c r="BM79"/>
      <c r="BN79"/>
      <c r="BO79"/>
      <c r="BQ79"/>
      <c r="BR79"/>
      <c r="BS79"/>
      <c r="BT79"/>
      <c r="BU79"/>
    </row>
    <row r="80" spans="3:73" x14ac:dyDescent="0.45">
      <c r="C80"/>
      <c r="AR80"/>
      <c r="AT80"/>
      <c r="AU80"/>
      <c r="AV80"/>
      <c r="AW80"/>
      <c r="AX80"/>
      <c r="AY80"/>
      <c r="AZ80"/>
      <c r="BA80"/>
      <c r="BB80"/>
      <c r="BC80"/>
      <c r="BD80"/>
      <c r="BE80"/>
      <c r="BH80"/>
      <c r="BL80"/>
      <c r="BM80"/>
      <c r="BN80"/>
      <c r="BO80"/>
      <c r="BQ80"/>
      <c r="BR80"/>
      <c r="BS80"/>
      <c r="BT80"/>
      <c r="BU80"/>
    </row>
    <row r="81" spans="3:73" x14ac:dyDescent="0.45">
      <c r="C81"/>
      <c r="AR81"/>
      <c r="AT81"/>
      <c r="AU81"/>
      <c r="AV81"/>
      <c r="AW81"/>
      <c r="AX81"/>
      <c r="AY81"/>
      <c r="AZ81"/>
      <c r="BA81"/>
      <c r="BB81"/>
      <c r="BC81"/>
      <c r="BD81"/>
      <c r="BE81"/>
      <c r="BH81"/>
      <c r="BL81"/>
      <c r="BM81"/>
      <c r="BN81"/>
      <c r="BO81"/>
      <c r="BQ81"/>
      <c r="BR81"/>
      <c r="BS81"/>
      <c r="BT81"/>
      <c r="BU81"/>
    </row>
    <row r="82" spans="3:73" x14ac:dyDescent="0.45">
      <c r="C82"/>
      <c r="AR82"/>
      <c r="AT82"/>
      <c r="AU82"/>
      <c r="AV82"/>
      <c r="AW82"/>
      <c r="AX82"/>
      <c r="AY82"/>
      <c r="AZ82"/>
      <c r="BA82"/>
      <c r="BB82"/>
      <c r="BC82"/>
      <c r="BD82"/>
      <c r="BE82"/>
      <c r="BH82"/>
      <c r="BL82"/>
      <c r="BM82"/>
      <c r="BN82"/>
      <c r="BO82"/>
      <c r="BQ82"/>
      <c r="BR82"/>
      <c r="BS82"/>
      <c r="BT82"/>
      <c r="BU82"/>
    </row>
    <row r="83" spans="3:73" x14ac:dyDescent="0.45">
      <c r="C83"/>
      <c r="AR83"/>
      <c r="AT83"/>
      <c r="AU83"/>
      <c r="AV83"/>
      <c r="AW83"/>
      <c r="AX83"/>
      <c r="AY83"/>
      <c r="AZ83"/>
      <c r="BA83"/>
      <c r="BB83"/>
      <c r="BC83"/>
      <c r="BD83"/>
      <c r="BE83"/>
      <c r="BH83"/>
      <c r="BL83"/>
      <c r="BM83"/>
      <c r="BN83"/>
      <c r="BO83"/>
      <c r="BQ83"/>
      <c r="BR83"/>
      <c r="BS83"/>
      <c r="BT83"/>
      <c r="BU83"/>
    </row>
    <row r="84" spans="3:73" x14ac:dyDescent="0.45">
      <c r="C84"/>
      <c r="AR84"/>
      <c r="AT84"/>
      <c r="AU84"/>
      <c r="AV84"/>
      <c r="AW84"/>
      <c r="AX84"/>
      <c r="AY84"/>
      <c r="AZ84"/>
      <c r="BA84"/>
      <c r="BB84"/>
      <c r="BC84"/>
      <c r="BD84"/>
      <c r="BE84"/>
      <c r="BH84"/>
      <c r="BL84"/>
      <c r="BM84"/>
      <c r="BN84"/>
      <c r="BO84"/>
      <c r="BQ84"/>
      <c r="BR84"/>
      <c r="BS84"/>
      <c r="BT84"/>
      <c r="BU84"/>
    </row>
    <row r="85" spans="3:73" x14ac:dyDescent="0.45">
      <c r="C85"/>
      <c r="AR85"/>
      <c r="AT85"/>
      <c r="AU85"/>
      <c r="AV85"/>
      <c r="AW85"/>
      <c r="AX85"/>
      <c r="AY85"/>
      <c r="AZ85"/>
      <c r="BA85"/>
      <c r="BB85"/>
      <c r="BC85"/>
      <c r="BD85"/>
      <c r="BE85"/>
      <c r="BH85"/>
      <c r="BL85"/>
      <c r="BM85"/>
      <c r="BN85"/>
      <c r="BO85"/>
      <c r="BQ85"/>
      <c r="BR85"/>
      <c r="BS85"/>
      <c r="BT85"/>
      <c r="BU85"/>
    </row>
    <row r="86" spans="3:73" x14ac:dyDescent="0.45">
      <c r="C86"/>
      <c r="AR86"/>
      <c r="AT86"/>
      <c r="AU86"/>
      <c r="AV86"/>
      <c r="AW86"/>
      <c r="AX86"/>
      <c r="AY86"/>
      <c r="AZ86"/>
      <c r="BA86"/>
      <c r="BB86"/>
      <c r="BC86"/>
      <c r="BD86"/>
      <c r="BE86"/>
      <c r="BH86"/>
      <c r="BL86"/>
      <c r="BM86"/>
      <c r="BN86"/>
      <c r="BO86"/>
      <c r="BQ86"/>
      <c r="BR86"/>
      <c r="BS86"/>
      <c r="BT86"/>
      <c r="BU86"/>
    </row>
    <row r="87" spans="3:73" x14ac:dyDescent="0.45">
      <c r="C87"/>
      <c r="F87"/>
      <c r="G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R87"/>
      <c r="AT87"/>
      <c r="AU87"/>
      <c r="AV87"/>
      <c r="AW87"/>
      <c r="AX87"/>
      <c r="AY87"/>
      <c r="AZ87"/>
      <c r="BA87"/>
      <c r="BB87"/>
      <c r="BC87"/>
      <c r="BD87"/>
      <c r="BE87"/>
      <c r="BH87"/>
      <c r="BL87"/>
      <c r="BM87"/>
      <c r="BN87"/>
      <c r="BO87"/>
      <c r="BQ87"/>
      <c r="BR87"/>
      <c r="BS87"/>
      <c r="BT87"/>
      <c r="BU87"/>
    </row>
    <row r="88" spans="3:73" x14ac:dyDescent="0.45">
      <c r="C88"/>
      <c r="F88"/>
      <c r="G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R88"/>
      <c r="AT88"/>
      <c r="AU88"/>
      <c r="AV88"/>
      <c r="AW88"/>
      <c r="AX88"/>
      <c r="AY88"/>
      <c r="AZ88"/>
      <c r="BA88"/>
      <c r="BB88"/>
      <c r="BC88"/>
      <c r="BD88"/>
      <c r="BE88"/>
      <c r="BH88"/>
      <c r="BL88"/>
      <c r="BM88"/>
      <c r="BN88"/>
      <c r="BO88"/>
      <c r="BQ88"/>
      <c r="BR88"/>
      <c r="BS88"/>
      <c r="BT88"/>
      <c r="BU88"/>
    </row>
    <row r="89" spans="3:73" x14ac:dyDescent="0.45">
      <c r="C89"/>
      <c r="F89"/>
      <c r="G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R89"/>
      <c r="AT89"/>
      <c r="AU89"/>
      <c r="AV89"/>
      <c r="AW89"/>
      <c r="AX89"/>
      <c r="AY89"/>
      <c r="AZ89"/>
      <c r="BA89"/>
      <c r="BB89"/>
      <c r="BC89"/>
      <c r="BD89"/>
      <c r="BE89"/>
      <c r="BH89"/>
      <c r="BL89"/>
      <c r="BM89"/>
      <c r="BN89"/>
      <c r="BO89"/>
      <c r="BQ89"/>
      <c r="BR89"/>
      <c r="BS89"/>
      <c r="BT89"/>
      <c r="BU89"/>
    </row>
    <row r="90" spans="3:73" x14ac:dyDescent="0.45">
      <c r="C90"/>
      <c r="F90"/>
      <c r="G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R90"/>
      <c r="AT90"/>
      <c r="AU90"/>
      <c r="AV90"/>
      <c r="AW90"/>
      <c r="AX90"/>
      <c r="AY90"/>
      <c r="AZ90"/>
      <c r="BA90"/>
      <c r="BB90"/>
      <c r="BC90"/>
      <c r="BD90"/>
      <c r="BE90"/>
      <c r="BH90"/>
      <c r="BL90"/>
      <c r="BM90"/>
      <c r="BN90"/>
      <c r="BO90"/>
      <c r="BQ90"/>
      <c r="BR90"/>
      <c r="BS90"/>
      <c r="BT90"/>
      <c r="BU90"/>
    </row>
    <row r="91" spans="3:73" x14ac:dyDescent="0.45">
      <c r="C91"/>
      <c r="F91"/>
      <c r="G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R91"/>
      <c r="AT91"/>
      <c r="AU91"/>
      <c r="AV91"/>
      <c r="AW91"/>
      <c r="AX91"/>
      <c r="AY91"/>
      <c r="AZ91"/>
      <c r="BA91"/>
      <c r="BB91"/>
      <c r="BC91"/>
      <c r="BD91"/>
      <c r="BE91"/>
      <c r="BH91"/>
      <c r="BL91"/>
      <c r="BM91"/>
      <c r="BN91"/>
      <c r="BO91"/>
      <c r="BQ91"/>
      <c r="BR91"/>
      <c r="BS91"/>
      <c r="BT91"/>
      <c r="BU91"/>
    </row>
    <row r="92" spans="3:73" x14ac:dyDescent="0.45">
      <c r="C92"/>
      <c r="F92"/>
      <c r="G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R92"/>
      <c r="AT92"/>
      <c r="AU92"/>
      <c r="AV92"/>
      <c r="AW92"/>
      <c r="AX92"/>
      <c r="AY92"/>
      <c r="AZ92"/>
      <c r="BA92"/>
      <c r="BB92"/>
      <c r="BC92"/>
      <c r="BD92"/>
      <c r="BE92"/>
      <c r="BH92"/>
      <c r="BL92"/>
      <c r="BM92"/>
      <c r="BN92"/>
      <c r="BO92"/>
      <c r="BQ92"/>
      <c r="BR92"/>
      <c r="BS92"/>
      <c r="BT92"/>
      <c r="BU92"/>
    </row>
    <row r="93" spans="3:73" x14ac:dyDescent="0.45">
      <c r="C93"/>
      <c r="F93"/>
      <c r="G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R93"/>
      <c r="AT93"/>
      <c r="AU93"/>
      <c r="AV93"/>
      <c r="AW93"/>
      <c r="AX93"/>
      <c r="AY93"/>
      <c r="AZ93"/>
      <c r="BA93"/>
      <c r="BB93"/>
      <c r="BC93"/>
      <c r="BD93"/>
      <c r="BE93"/>
      <c r="BH93"/>
      <c r="BL93"/>
      <c r="BM93"/>
      <c r="BN93"/>
      <c r="BO93"/>
      <c r="BQ93"/>
      <c r="BR93"/>
      <c r="BS93"/>
      <c r="BT93"/>
      <c r="BU93"/>
    </row>
    <row r="94" spans="3:73" x14ac:dyDescent="0.45">
      <c r="C94"/>
      <c r="F94"/>
      <c r="G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R94"/>
      <c r="AT94"/>
      <c r="AU94"/>
      <c r="AV94"/>
      <c r="AW94"/>
      <c r="AX94"/>
      <c r="AY94"/>
      <c r="AZ94"/>
      <c r="BA94"/>
      <c r="BB94"/>
      <c r="BC94"/>
      <c r="BD94"/>
      <c r="BE94"/>
      <c r="BH94"/>
      <c r="BL94"/>
      <c r="BM94"/>
      <c r="BN94"/>
      <c r="BO94"/>
      <c r="BQ94"/>
      <c r="BR94"/>
      <c r="BS94"/>
      <c r="BT94"/>
      <c r="BU94"/>
    </row>
    <row r="95" spans="3:73" x14ac:dyDescent="0.45">
      <c r="C95"/>
      <c r="F95"/>
      <c r="G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R95"/>
      <c r="AT95"/>
      <c r="AU95"/>
      <c r="AV95"/>
      <c r="AW95"/>
      <c r="AX95"/>
      <c r="AY95"/>
      <c r="AZ95"/>
      <c r="BA95"/>
      <c r="BB95"/>
      <c r="BC95"/>
      <c r="BD95"/>
      <c r="BE95"/>
      <c r="BH95"/>
      <c r="BL95"/>
      <c r="BM95"/>
      <c r="BN95"/>
      <c r="BO95"/>
      <c r="BQ95"/>
      <c r="BR95"/>
      <c r="BS95"/>
      <c r="BT95"/>
      <c r="BU95"/>
    </row>
    <row r="96" spans="3:73" x14ac:dyDescent="0.45">
      <c r="C96"/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R96"/>
      <c r="AT96"/>
      <c r="AU96"/>
      <c r="AV96"/>
      <c r="AW96"/>
      <c r="AX96"/>
      <c r="AY96"/>
      <c r="AZ96"/>
      <c r="BA96"/>
      <c r="BB96"/>
      <c r="BC96"/>
      <c r="BD96"/>
      <c r="BE96"/>
      <c r="BH96"/>
      <c r="BL96"/>
      <c r="BM96"/>
      <c r="BN96"/>
      <c r="BO96"/>
      <c r="BQ96"/>
      <c r="BR96"/>
      <c r="BS96"/>
      <c r="BT96"/>
      <c r="BU96"/>
    </row>
    <row r="97" spans="3:73" x14ac:dyDescent="0.45">
      <c r="C97"/>
      <c r="F97"/>
      <c r="G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R97"/>
      <c r="AT97"/>
      <c r="AU97"/>
      <c r="AV97"/>
      <c r="AW97"/>
      <c r="AX97"/>
      <c r="AY97"/>
      <c r="AZ97"/>
      <c r="BA97"/>
      <c r="BB97"/>
      <c r="BC97"/>
      <c r="BD97"/>
      <c r="BE97"/>
      <c r="BH97"/>
      <c r="BL97"/>
      <c r="BM97"/>
      <c r="BN97"/>
      <c r="BO97"/>
      <c r="BQ97"/>
      <c r="BR97"/>
      <c r="BS97"/>
      <c r="BT97"/>
      <c r="BU97"/>
    </row>
    <row r="98" spans="3:73" x14ac:dyDescent="0.45">
      <c r="C98"/>
      <c r="F98"/>
      <c r="G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R98"/>
      <c r="AT98"/>
      <c r="AU98"/>
      <c r="AV98"/>
      <c r="AW98"/>
      <c r="AX98"/>
      <c r="AY98"/>
      <c r="AZ98"/>
      <c r="BA98"/>
      <c r="BB98"/>
      <c r="BC98"/>
      <c r="BD98"/>
      <c r="BE98"/>
      <c r="BH98"/>
      <c r="BL98"/>
      <c r="BM98"/>
      <c r="BN98"/>
      <c r="BO98"/>
      <c r="BQ98"/>
      <c r="BR98"/>
      <c r="BS98"/>
      <c r="BT98"/>
      <c r="BU98"/>
    </row>
    <row r="99" spans="3:73" x14ac:dyDescent="0.45">
      <c r="C99"/>
      <c r="F99"/>
      <c r="G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R99"/>
      <c r="AT99"/>
      <c r="AU99"/>
      <c r="AV99"/>
      <c r="AW99"/>
      <c r="AX99"/>
      <c r="AY99"/>
      <c r="AZ99"/>
      <c r="BA99"/>
      <c r="BB99"/>
      <c r="BC99"/>
      <c r="BD99"/>
      <c r="BE99"/>
      <c r="BH99"/>
      <c r="BL99"/>
      <c r="BM99"/>
      <c r="BN99"/>
      <c r="BO99"/>
      <c r="BQ99"/>
      <c r="BR99"/>
      <c r="BS99"/>
      <c r="BT99"/>
      <c r="BU99"/>
    </row>
    <row r="100" spans="3:73" x14ac:dyDescent="0.45">
      <c r="C100"/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R100"/>
      <c r="AT100"/>
      <c r="AU100"/>
      <c r="AV100"/>
      <c r="AW100"/>
      <c r="AX100"/>
      <c r="AY100"/>
      <c r="AZ100"/>
      <c r="BA100"/>
      <c r="BB100"/>
      <c r="BC100"/>
      <c r="BD100"/>
      <c r="BE100"/>
      <c r="BH100"/>
      <c r="BL100"/>
      <c r="BM100"/>
      <c r="BN100"/>
      <c r="BO100"/>
      <c r="BQ100"/>
      <c r="BR100"/>
      <c r="BS100"/>
      <c r="BT100"/>
      <c r="BU100"/>
    </row>
    <row r="101" spans="3:73" x14ac:dyDescent="0.45">
      <c r="C101"/>
      <c r="F101"/>
      <c r="G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R101"/>
      <c r="AT101"/>
      <c r="AU101"/>
      <c r="AV101"/>
      <c r="AW101"/>
      <c r="AX101"/>
      <c r="AY101"/>
      <c r="AZ101"/>
      <c r="BA101"/>
      <c r="BB101"/>
      <c r="BC101"/>
      <c r="BD101"/>
      <c r="BE101"/>
      <c r="BH101"/>
      <c r="BL101"/>
      <c r="BM101"/>
      <c r="BN101"/>
      <c r="BO101"/>
      <c r="BQ101"/>
      <c r="BR101"/>
      <c r="BS101"/>
      <c r="BT101"/>
      <c r="BU101"/>
    </row>
    <row r="102" spans="3:73" x14ac:dyDescent="0.45">
      <c r="C102"/>
      <c r="F102"/>
      <c r="G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R102"/>
      <c r="AT102"/>
      <c r="AU102"/>
      <c r="AV102"/>
      <c r="AW102"/>
      <c r="AX102"/>
      <c r="AY102"/>
      <c r="AZ102"/>
      <c r="BA102"/>
      <c r="BB102"/>
      <c r="BC102"/>
      <c r="BD102"/>
      <c r="BE102"/>
      <c r="BH102"/>
      <c r="BL102"/>
      <c r="BM102"/>
      <c r="BN102"/>
      <c r="BO102"/>
      <c r="BQ102"/>
      <c r="BR102"/>
      <c r="BS102"/>
      <c r="BT102"/>
      <c r="BU102"/>
    </row>
    <row r="103" spans="3:73" x14ac:dyDescent="0.45">
      <c r="C103"/>
      <c r="F103"/>
      <c r="G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R103"/>
      <c r="AT103"/>
      <c r="AU103"/>
      <c r="AV103"/>
      <c r="AW103"/>
      <c r="AX103"/>
      <c r="AY103"/>
      <c r="AZ103"/>
      <c r="BA103"/>
      <c r="BB103"/>
      <c r="BC103"/>
      <c r="BD103"/>
      <c r="BE103"/>
      <c r="BH103"/>
      <c r="BL103"/>
      <c r="BM103"/>
      <c r="BN103"/>
      <c r="BO103"/>
      <c r="BQ103"/>
      <c r="BR103"/>
      <c r="BS103"/>
      <c r="BT103"/>
      <c r="BU103"/>
    </row>
    <row r="104" spans="3:73" x14ac:dyDescent="0.45">
      <c r="C104"/>
      <c r="F104"/>
      <c r="G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R104"/>
      <c r="AT104"/>
      <c r="AU104"/>
      <c r="AV104"/>
      <c r="AW104"/>
      <c r="AX104"/>
      <c r="AY104"/>
      <c r="AZ104"/>
      <c r="BA104"/>
      <c r="BB104"/>
      <c r="BC104"/>
      <c r="BD104"/>
      <c r="BE104"/>
      <c r="BH104"/>
      <c r="BL104"/>
      <c r="BM104"/>
      <c r="BN104"/>
      <c r="BO104"/>
      <c r="BQ104"/>
      <c r="BR104"/>
      <c r="BS104"/>
      <c r="BT104"/>
      <c r="BU104"/>
    </row>
    <row r="105" spans="3:73" x14ac:dyDescent="0.45">
      <c r="C105"/>
      <c r="F105"/>
      <c r="G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R105"/>
      <c r="AT105"/>
      <c r="AU105"/>
      <c r="AV105"/>
      <c r="AW105"/>
      <c r="AX105"/>
      <c r="AY105"/>
      <c r="AZ105"/>
      <c r="BA105"/>
      <c r="BB105"/>
      <c r="BC105"/>
      <c r="BD105"/>
      <c r="BE105"/>
      <c r="BH105"/>
      <c r="BL105"/>
      <c r="BM105"/>
      <c r="BN105"/>
      <c r="BO105"/>
      <c r="BQ105"/>
      <c r="BR105"/>
      <c r="BS105"/>
      <c r="BT105"/>
      <c r="BU105"/>
    </row>
    <row r="106" spans="3:73" x14ac:dyDescent="0.45">
      <c r="C106"/>
      <c r="F106"/>
      <c r="G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R106"/>
      <c r="AT106"/>
      <c r="AU106"/>
      <c r="AV106"/>
      <c r="AW106"/>
      <c r="AX106"/>
      <c r="AY106"/>
      <c r="AZ106"/>
      <c r="BA106"/>
      <c r="BB106"/>
      <c r="BC106"/>
      <c r="BD106"/>
      <c r="BE106"/>
      <c r="BH106"/>
      <c r="BL106"/>
      <c r="BM106"/>
      <c r="BN106"/>
      <c r="BO106"/>
      <c r="BQ106"/>
      <c r="BR106"/>
      <c r="BS106"/>
      <c r="BT106"/>
      <c r="BU106"/>
    </row>
    <row r="107" spans="3:73" x14ac:dyDescent="0.45">
      <c r="C107"/>
      <c r="F107"/>
      <c r="G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R107"/>
      <c r="AT107"/>
      <c r="AU107"/>
      <c r="AV107"/>
      <c r="AW107"/>
      <c r="AX107"/>
      <c r="AY107"/>
      <c r="AZ107"/>
      <c r="BA107"/>
      <c r="BB107"/>
      <c r="BC107"/>
      <c r="BD107"/>
      <c r="BE107"/>
      <c r="BH107"/>
      <c r="BL107"/>
      <c r="BM107"/>
      <c r="BN107"/>
      <c r="BO107"/>
      <c r="BQ107"/>
      <c r="BR107"/>
      <c r="BS107"/>
      <c r="BT107"/>
      <c r="BU107"/>
    </row>
    <row r="108" spans="3:73" x14ac:dyDescent="0.45">
      <c r="C108"/>
      <c r="F108"/>
      <c r="G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R108"/>
      <c r="AT108"/>
      <c r="AU108"/>
      <c r="AV108"/>
      <c r="AW108"/>
      <c r="AX108"/>
      <c r="AY108"/>
      <c r="AZ108"/>
      <c r="BA108"/>
      <c r="BB108"/>
      <c r="BC108"/>
      <c r="BD108"/>
      <c r="BE108"/>
      <c r="BH108"/>
      <c r="BL108"/>
      <c r="BM108"/>
      <c r="BN108"/>
      <c r="BO108"/>
      <c r="BQ108"/>
      <c r="BR108"/>
      <c r="BS108"/>
      <c r="BT108"/>
      <c r="BU108"/>
    </row>
    <row r="109" spans="3:73" x14ac:dyDescent="0.45">
      <c r="C109"/>
      <c r="F109"/>
      <c r="G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R109"/>
      <c r="AT109"/>
      <c r="AU109"/>
      <c r="AV109"/>
      <c r="AW109"/>
      <c r="AX109"/>
      <c r="AY109"/>
      <c r="AZ109"/>
      <c r="BA109"/>
      <c r="BB109"/>
      <c r="BC109"/>
      <c r="BD109"/>
      <c r="BE109"/>
      <c r="BH109"/>
      <c r="BL109"/>
      <c r="BM109"/>
      <c r="BN109"/>
      <c r="BO109"/>
      <c r="BQ109"/>
      <c r="BR109"/>
      <c r="BS109"/>
      <c r="BT109"/>
      <c r="BU109"/>
    </row>
    <row r="110" spans="3:73" x14ac:dyDescent="0.45">
      <c r="C110"/>
      <c r="F110"/>
      <c r="G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R110"/>
      <c r="AT110"/>
      <c r="AU110"/>
      <c r="AV110"/>
      <c r="AW110"/>
      <c r="AX110"/>
      <c r="AY110"/>
      <c r="AZ110"/>
      <c r="BA110"/>
      <c r="BB110"/>
      <c r="BC110"/>
      <c r="BD110"/>
      <c r="BE110"/>
      <c r="BH110"/>
      <c r="BL110"/>
      <c r="BM110"/>
      <c r="BN110"/>
      <c r="BO110"/>
      <c r="BQ110"/>
      <c r="BR110"/>
      <c r="BS110"/>
      <c r="BT110"/>
      <c r="BU110"/>
    </row>
    <row r="111" spans="3:73" x14ac:dyDescent="0.45">
      <c r="C111"/>
      <c r="F111"/>
      <c r="G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R111"/>
      <c r="AT111"/>
      <c r="AU111"/>
      <c r="AV111"/>
      <c r="AW111"/>
      <c r="AX111"/>
      <c r="AY111"/>
      <c r="AZ111"/>
      <c r="BA111"/>
      <c r="BB111"/>
      <c r="BC111"/>
      <c r="BD111"/>
      <c r="BE111"/>
      <c r="BH111"/>
      <c r="BL111"/>
      <c r="BM111"/>
      <c r="BN111"/>
      <c r="BO111"/>
      <c r="BQ111"/>
      <c r="BR111"/>
      <c r="BS111"/>
      <c r="BT111"/>
      <c r="BU111"/>
    </row>
    <row r="112" spans="3:73" x14ac:dyDescent="0.45">
      <c r="C112"/>
      <c r="F112"/>
      <c r="G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R112"/>
      <c r="AT112"/>
      <c r="AU112"/>
      <c r="AV112"/>
      <c r="AW112"/>
      <c r="AX112"/>
      <c r="AY112"/>
      <c r="AZ112"/>
      <c r="BA112"/>
      <c r="BB112"/>
      <c r="BC112"/>
      <c r="BD112"/>
      <c r="BE112"/>
      <c r="BH112"/>
      <c r="BL112"/>
      <c r="BM112"/>
      <c r="BN112"/>
      <c r="BO112"/>
      <c r="BQ112"/>
      <c r="BR112"/>
      <c r="BS112"/>
      <c r="BT112"/>
      <c r="BU112"/>
    </row>
    <row r="113" spans="3:73" x14ac:dyDescent="0.45">
      <c r="C113"/>
      <c r="F113"/>
      <c r="G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R113"/>
      <c r="AT113"/>
      <c r="AU113"/>
      <c r="AV113"/>
      <c r="AW113"/>
      <c r="AX113"/>
      <c r="AY113"/>
      <c r="AZ113"/>
      <c r="BA113"/>
      <c r="BB113"/>
      <c r="BC113"/>
      <c r="BD113"/>
      <c r="BE113"/>
      <c r="BH113"/>
      <c r="BL113"/>
      <c r="BM113"/>
      <c r="BN113"/>
      <c r="BO113"/>
      <c r="BQ113"/>
      <c r="BR113"/>
      <c r="BS113"/>
      <c r="BT113"/>
      <c r="BU113"/>
    </row>
    <row r="114" spans="3:73" x14ac:dyDescent="0.45">
      <c r="C114"/>
      <c r="F114"/>
      <c r="G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R114"/>
      <c r="AT114"/>
      <c r="AU114"/>
      <c r="AV114"/>
      <c r="AW114"/>
      <c r="AX114"/>
      <c r="AY114"/>
      <c r="AZ114"/>
      <c r="BA114"/>
      <c r="BB114"/>
      <c r="BC114"/>
      <c r="BD114"/>
      <c r="BE114"/>
      <c r="BH114"/>
      <c r="BL114"/>
      <c r="BM114"/>
      <c r="BN114"/>
      <c r="BO114"/>
      <c r="BQ114"/>
      <c r="BR114"/>
      <c r="BS114"/>
      <c r="BT114"/>
      <c r="BU114"/>
    </row>
    <row r="115" spans="3:73" x14ac:dyDescent="0.45">
      <c r="C115"/>
      <c r="F115"/>
      <c r="G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R115"/>
      <c r="AT115"/>
      <c r="AU115"/>
      <c r="AV115"/>
      <c r="AW115"/>
      <c r="AX115"/>
      <c r="AY115"/>
      <c r="AZ115"/>
      <c r="BA115"/>
      <c r="BB115"/>
      <c r="BC115"/>
      <c r="BD115"/>
      <c r="BE115"/>
      <c r="BH115"/>
      <c r="BL115"/>
      <c r="BM115"/>
      <c r="BN115"/>
      <c r="BO115"/>
      <c r="BQ115"/>
      <c r="BR115"/>
      <c r="BS115"/>
      <c r="BT115"/>
      <c r="BU115"/>
    </row>
    <row r="116" spans="3:73" x14ac:dyDescent="0.45">
      <c r="C116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R116"/>
      <c r="AT116"/>
      <c r="AU116"/>
      <c r="AV116"/>
      <c r="AW116"/>
      <c r="AX116"/>
      <c r="AY116"/>
      <c r="AZ116"/>
      <c r="BA116"/>
      <c r="BB116"/>
      <c r="BC116"/>
      <c r="BD116"/>
      <c r="BE116"/>
      <c r="BH116"/>
      <c r="BL116"/>
      <c r="BM116"/>
      <c r="BN116"/>
      <c r="BO116"/>
      <c r="BQ116"/>
      <c r="BR116"/>
      <c r="BS116"/>
      <c r="BT116"/>
      <c r="BU116"/>
    </row>
    <row r="117" spans="3:73" x14ac:dyDescent="0.45">
      <c r="C117"/>
      <c r="F117"/>
      <c r="G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R117"/>
      <c r="AT117"/>
      <c r="AU117"/>
      <c r="AV117"/>
      <c r="AW117"/>
      <c r="AX117"/>
      <c r="AY117"/>
      <c r="AZ117"/>
      <c r="BA117"/>
      <c r="BB117"/>
      <c r="BC117"/>
      <c r="BD117"/>
      <c r="BE117"/>
      <c r="BH117"/>
      <c r="BL117"/>
      <c r="BM117"/>
      <c r="BN117"/>
      <c r="BO117"/>
      <c r="BQ117"/>
      <c r="BR117"/>
      <c r="BS117"/>
      <c r="BT117"/>
      <c r="BU117"/>
    </row>
    <row r="118" spans="3:73" x14ac:dyDescent="0.45">
      <c r="C118"/>
      <c r="F118"/>
      <c r="G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R118"/>
      <c r="AT118"/>
      <c r="AU118"/>
      <c r="AV118"/>
      <c r="AW118"/>
      <c r="AX118"/>
      <c r="AY118"/>
      <c r="AZ118"/>
      <c r="BA118"/>
      <c r="BB118"/>
      <c r="BC118"/>
      <c r="BD118"/>
      <c r="BE118"/>
      <c r="BH118"/>
      <c r="BL118"/>
      <c r="BM118"/>
      <c r="BN118"/>
      <c r="BO118"/>
      <c r="BQ118"/>
      <c r="BR118"/>
      <c r="BS118"/>
      <c r="BT118"/>
      <c r="BU118"/>
    </row>
    <row r="119" spans="3:73" x14ac:dyDescent="0.45">
      <c r="C119"/>
      <c r="F119"/>
      <c r="G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R119"/>
      <c r="AT119"/>
      <c r="AU119"/>
      <c r="AV119"/>
      <c r="AW119"/>
      <c r="AX119"/>
      <c r="AY119"/>
      <c r="AZ119"/>
      <c r="BA119"/>
      <c r="BB119"/>
      <c r="BC119"/>
      <c r="BD119"/>
      <c r="BE119"/>
      <c r="BH119"/>
      <c r="BL119"/>
      <c r="BM119"/>
      <c r="BN119"/>
      <c r="BO119"/>
      <c r="BQ119"/>
      <c r="BR119"/>
      <c r="BS119"/>
      <c r="BT119"/>
      <c r="BU119"/>
    </row>
    <row r="120" spans="3:73" x14ac:dyDescent="0.45">
      <c r="C120"/>
      <c r="F120"/>
      <c r="G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R120"/>
      <c r="AT120"/>
      <c r="AU120"/>
      <c r="AV120"/>
      <c r="AW120"/>
      <c r="AX120"/>
      <c r="AY120"/>
      <c r="AZ120"/>
      <c r="BA120"/>
      <c r="BB120"/>
      <c r="BC120"/>
      <c r="BD120"/>
      <c r="BE120"/>
      <c r="BH120"/>
      <c r="BL120"/>
      <c r="BM120"/>
      <c r="BN120"/>
      <c r="BO120"/>
      <c r="BQ120"/>
      <c r="BR120"/>
      <c r="BS120"/>
      <c r="BT120"/>
      <c r="BU120"/>
    </row>
    <row r="121" spans="3:73" x14ac:dyDescent="0.45">
      <c r="C121"/>
      <c r="F121"/>
      <c r="G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R121"/>
      <c r="AT121"/>
      <c r="AU121"/>
      <c r="AV121"/>
      <c r="AW121"/>
      <c r="AX121"/>
      <c r="AY121"/>
      <c r="AZ121"/>
      <c r="BA121"/>
      <c r="BB121"/>
      <c r="BC121"/>
      <c r="BD121"/>
      <c r="BE121"/>
      <c r="BH121"/>
      <c r="BL121"/>
      <c r="BM121"/>
      <c r="BN121"/>
      <c r="BO121"/>
      <c r="BQ121"/>
      <c r="BR121"/>
      <c r="BS121"/>
      <c r="BT121"/>
      <c r="BU1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R77"/>
  <sheetViews>
    <sheetView topLeftCell="M1" workbookViewId="0">
      <selection activeCell="Z1" sqref="Z1:AQ1"/>
    </sheetView>
  </sheetViews>
  <sheetFormatPr defaultColWidth="9.1328125" defaultRowHeight="14.25" x14ac:dyDescent="0.45"/>
  <cols>
    <col min="1" max="1" width="18.1328125" customWidth="1"/>
    <col min="4" max="4" width="9.1328125" style="4"/>
    <col min="7" max="7" width="9.1328125" style="4"/>
    <col min="8" max="8" width="11" customWidth="1"/>
    <col min="9" max="10" width="9.1328125" style="4"/>
    <col min="11" max="11" width="14" style="4" customWidth="1"/>
    <col min="12" max="13" width="11.59765625" style="4" customWidth="1"/>
    <col min="14" max="14" width="9.1328125" style="4"/>
    <col min="15" max="19" width="11.59765625" style="4" customWidth="1"/>
    <col min="20" max="20" width="15.3984375" style="4" customWidth="1"/>
    <col min="21" max="22" width="15" style="4" customWidth="1"/>
    <col min="23" max="29" width="9.06640625"/>
    <col min="30" max="30" width="11" style="4" customWidth="1"/>
    <col min="31" max="31" width="13.73046875" style="4" customWidth="1"/>
    <col min="32" max="32" width="9.1328125" style="4"/>
    <col min="33" max="33" width="13.3984375" style="4" bestFit="1" customWidth="1"/>
    <col min="34" max="34" width="10.3984375" style="4" customWidth="1"/>
    <col min="35" max="35" width="9.1328125" style="4"/>
    <col min="37" max="37" width="9.1328125" style="4"/>
    <col min="39" max="40" width="11.59765625" style="4" customWidth="1"/>
    <col min="42" max="44" width="15.3984375" style="4" customWidth="1"/>
    <col min="45" max="48" width="9.06640625" customWidth="1"/>
  </cols>
  <sheetData>
    <row r="1" spans="1:44" s="1" customFormat="1" x14ac:dyDescent="0.45">
      <c r="C1" s="2" t="s">
        <v>0</v>
      </c>
      <c r="D1" s="2" t="s">
        <v>1</v>
      </c>
      <c r="E1" s="2" t="s">
        <v>2</v>
      </c>
      <c r="F1" s="2" t="s">
        <v>3</v>
      </c>
      <c r="G1" s="2" t="s">
        <v>443</v>
      </c>
      <c r="H1" s="2" t="s">
        <v>438</v>
      </c>
      <c r="I1" s="2" t="s">
        <v>448</v>
      </c>
      <c r="J1" s="2" t="s">
        <v>449</v>
      </c>
      <c r="K1" s="2" t="s">
        <v>444</v>
      </c>
      <c r="L1" s="2" t="s">
        <v>420</v>
      </c>
      <c r="M1" s="2" t="s">
        <v>422</v>
      </c>
      <c r="N1" s="2" t="s">
        <v>423</v>
      </c>
      <c r="O1" s="2" t="s">
        <v>440</v>
      </c>
      <c r="P1" s="2" t="s">
        <v>425</v>
      </c>
      <c r="Q1" s="2" t="s">
        <v>426</v>
      </c>
      <c r="R1" s="2" t="s">
        <v>88</v>
      </c>
      <c r="S1" s="2" t="s">
        <v>432</v>
      </c>
      <c r="T1" s="2" t="s">
        <v>441</v>
      </c>
      <c r="U1" s="2" t="s">
        <v>442</v>
      </c>
      <c r="Z1" s="2" t="s">
        <v>0</v>
      </c>
      <c r="AA1" s="2" t="s">
        <v>1</v>
      </c>
      <c r="AB1" s="2" t="s">
        <v>2</v>
      </c>
      <c r="AC1" s="2" t="s">
        <v>3</v>
      </c>
      <c r="AD1" s="2" t="s">
        <v>443</v>
      </c>
      <c r="AE1" s="2" t="s">
        <v>418</v>
      </c>
      <c r="AF1" s="2" t="s">
        <v>445</v>
      </c>
      <c r="AG1" s="2" t="s">
        <v>444</v>
      </c>
      <c r="AH1" s="2" t="s">
        <v>420</v>
      </c>
      <c r="AI1" s="2" t="s">
        <v>422</v>
      </c>
      <c r="AJ1" s="2" t="s">
        <v>423</v>
      </c>
      <c r="AK1" s="2" t="s">
        <v>440</v>
      </c>
      <c r="AL1" s="2" t="s">
        <v>425</v>
      </c>
      <c r="AM1" s="2" t="s">
        <v>426</v>
      </c>
      <c r="AN1" s="2" t="s">
        <v>88</v>
      </c>
      <c r="AO1" s="2" t="s">
        <v>432</v>
      </c>
      <c r="AP1" s="2" t="s">
        <v>441</v>
      </c>
      <c r="AQ1" s="2" t="s">
        <v>442</v>
      </c>
    </row>
    <row r="2" spans="1:44" x14ac:dyDescent="0.45">
      <c r="A2" t="s">
        <v>450</v>
      </c>
      <c r="B2">
        <v>1</v>
      </c>
      <c r="C2" s="3">
        <v>7.1749999999999998</v>
      </c>
      <c r="D2" s="3">
        <v>1.6</v>
      </c>
      <c r="E2" s="3">
        <v>5.98</v>
      </c>
      <c r="F2" s="4">
        <v>0.48</v>
      </c>
      <c r="G2" s="4">
        <v>17.2</v>
      </c>
      <c r="H2" s="6">
        <v>2.1</v>
      </c>
      <c r="I2" s="4">
        <v>62.4</v>
      </c>
      <c r="J2" s="6">
        <v>5.45</v>
      </c>
      <c r="K2" s="6">
        <v>25.4</v>
      </c>
      <c r="L2" s="3">
        <v>84.26</v>
      </c>
      <c r="M2" s="6">
        <v>32</v>
      </c>
      <c r="N2" s="4">
        <v>22.259999999999994</v>
      </c>
      <c r="O2" s="5">
        <v>2.214</v>
      </c>
      <c r="P2" s="5">
        <v>7.8490000000000002</v>
      </c>
      <c r="Q2" s="5">
        <v>0.63300000000000001</v>
      </c>
      <c r="R2" s="3">
        <v>3.37</v>
      </c>
      <c r="S2" s="5">
        <v>0.79</v>
      </c>
      <c r="T2" s="5">
        <v>0.71100000000000008</v>
      </c>
      <c r="U2" s="5">
        <v>1.0359999999999998</v>
      </c>
      <c r="V2"/>
      <c r="Y2">
        <v>1</v>
      </c>
      <c r="Z2" s="3">
        <v>7.1749999999999998</v>
      </c>
      <c r="AA2" s="3">
        <v>1.6</v>
      </c>
      <c r="AB2" s="3">
        <v>5.98</v>
      </c>
      <c r="AC2" s="4">
        <v>0.48</v>
      </c>
      <c r="AD2" s="4">
        <v>64.400000000000006</v>
      </c>
      <c r="AE2" s="4">
        <v>17.100000000000001</v>
      </c>
      <c r="AF2" s="4">
        <v>60.2</v>
      </c>
      <c r="AG2" s="6">
        <v>41.9</v>
      </c>
      <c r="AH2" s="3">
        <v>75.510000000000005</v>
      </c>
      <c r="AI2" s="6">
        <v>27</v>
      </c>
      <c r="AJ2" s="16">
        <v>18.809999999999992</v>
      </c>
      <c r="AK2" s="5">
        <v>1.3639999999999999</v>
      </c>
      <c r="AL2" s="5">
        <v>2.6560000000000001</v>
      </c>
      <c r="AM2" s="5">
        <v>0.61399999999999999</v>
      </c>
      <c r="AN2" s="3">
        <v>3.0100000000000002</v>
      </c>
      <c r="AO2" s="5">
        <v>0.82600000000000007</v>
      </c>
      <c r="AP2" s="5">
        <v>0.157</v>
      </c>
      <c r="AQ2" s="5">
        <v>0.34699999999999998</v>
      </c>
      <c r="AR2"/>
    </row>
    <row r="3" spans="1:44" x14ac:dyDescent="0.45">
      <c r="B3">
        <v>2</v>
      </c>
      <c r="C3" s="3">
        <v>7.92</v>
      </c>
      <c r="D3" s="3">
        <v>2.2999999999999998</v>
      </c>
      <c r="E3" s="3">
        <v>5.21</v>
      </c>
      <c r="F3" s="4">
        <v>0.42</v>
      </c>
      <c r="G3" s="4">
        <v>16.8</v>
      </c>
      <c r="H3" s="6">
        <v>1.95</v>
      </c>
      <c r="I3" s="4">
        <v>58.9</v>
      </c>
      <c r="J3" s="6">
        <v>6.1</v>
      </c>
      <c r="K3" s="6">
        <v>26.1</v>
      </c>
      <c r="L3" s="3">
        <v>85.13</v>
      </c>
      <c r="M3" s="6">
        <v>33</v>
      </c>
      <c r="N3" s="4">
        <v>22.839999999999996</v>
      </c>
      <c r="O3" s="5">
        <v>2.3140000000000001</v>
      </c>
      <c r="P3" s="5">
        <v>7.6420000000000003</v>
      </c>
      <c r="Q3" s="5">
        <v>0.64100000000000001</v>
      </c>
      <c r="R3" s="3">
        <v>3.26</v>
      </c>
      <c r="S3" s="5">
        <v>0.78700000000000003</v>
      </c>
      <c r="T3" s="5">
        <v>0.76600000000000001</v>
      </c>
      <c r="U3" s="5">
        <v>1.1359999999999999</v>
      </c>
      <c r="V3"/>
      <c r="Y3">
        <v>2</v>
      </c>
      <c r="Z3" s="3">
        <v>7.92</v>
      </c>
      <c r="AA3" s="3">
        <v>2.2999999999999998</v>
      </c>
      <c r="AB3" s="3">
        <v>5.21</v>
      </c>
      <c r="AC3" s="4">
        <v>0.42</v>
      </c>
      <c r="AD3" s="4">
        <v>63.8</v>
      </c>
      <c r="AE3" s="4">
        <v>16.899999999999999</v>
      </c>
      <c r="AF3" s="4">
        <v>58.9</v>
      </c>
      <c r="AG3" s="6">
        <v>42.6</v>
      </c>
      <c r="AH3" s="3">
        <v>76.38</v>
      </c>
      <c r="AI3" s="6">
        <v>28</v>
      </c>
      <c r="AJ3" s="16">
        <v>19.389999999999993</v>
      </c>
      <c r="AK3" s="5">
        <v>1.3620000000000001</v>
      </c>
      <c r="AL3" s="5">
        <v>2.742</v>
      </c>
      <c r="AM3" s="5">
        <v>0.628</v>
      </c>
      <c r="AN3" s="3">
        <v>2.9</v>
      </c>
      <c r="AO3" s="5">
        <v>0.82300000000000006</v>
      </c>
      <c r="AP3" s="5">
        <v>0.16200000000000001</v>
      </c>
      <c r="AQ3" s="5">
        <v>0.36799999999999999</v>
      </c>
      <c r="AR3"/>
    </row>
    <row r="4" spans="1:44" x14ac:dyDescent="0.45">
      <c r="B4">
        <v>3</v>
      </c>
      <c r="C4" s="3">
        <v>8.06</v>
      </c>
      <c r="D4" s="3">
        <v>2.1</v>
      </c>
      <c r="E4" s="3">
        <v>7.29</v>
      </c>
      <c r="F4" s="4">
        <v>0.5</v>
      </c>
      <c r="G4" s="4">
        <v>15.9</v>
      </c>
      <c r="H4" s="6">
        <v>3.1</v>
      </c>
      <c r="I4" s="4">
        <v>54.6</v>
      </c>
      <c r="J4" s="6">
        <v>6.25</v>
      </c>
      <c r="K4" s="6">
        <v>24.8</v>
      </c>
      <c r="L4" s="3">
        <v>85.23</v>
      </c>
      <c r="M4" s="6">
        <v>32.800000000000004</v>
      </c>
      <c r="N4" s="4">
        <v>21.289999999999996</v>
      </c>
      <c r="O4" s="5">
        <v>2.1240000000000001</v>
      </c>
      <c r="P4" s="5">
        <v>7.5259999999999998</v>
      </c>
      <c r="Q4" s="5">
        <v>0.61799999999999999</v>
      </c>
      <c r="R4" s="3">
        <v>3.87</v>
      </c>
      <c r="S4" s="5">
        <v>0.77500000000000002</v>
      </c>
      <c r="T4" s="5">
        <v>0.61599999999999999</v>
      </c>
      <c r="U4" s="5">
        <v>0.999</v>
      </c>
      <c r="V4"/>
      <c r="Y4">
        <v>3</v>
      </c>
      <c r="Z4" s="3">
        <v>8.06</v>
      </c>
      <c r="AA4" s="3">
        <v>2.1</v>
      </c>
      <c r="AB4" s="3">
        <v>7.29</v>
      </c>
      <c r="AC4" s="4">
        <v>0.5</v>
      </c>
      <c r="AD4" s="4">
        <v>65.099999999999994</v>
      </c>
      <c r="AE4" s="4">
        <v>15.9</v>
      </c>
      <c r="AF4" s="4">
        <v>63.2</v>
      </c>
      <c r="AG4" s="6">
        <v>41.3</v>
      </c>
      <c r="AH4" s="3">
        <v>76.48</v>
      </c>
      <c r="AI4" s="6">
        <v>27.800000000000004</v>
      </c>
      <c r="AJ4" s="16">
        <v>17.839999999999993</v>
      </c>
      <c r="AK4" s="5">
        <v>1.274</v>
      </c>
      <c r="AL4" s="5">
        <v>2.6259999999999994</v>
      </c>
      <c r="AM4" s="5">
        <v>0.60899999999999999</v>
      </c>
      <c r="AN4" s="3">
        <v>3.05</v>
      </c>
      <c r="AO4" s="5">
        <v>0.81100000000000005</v>
      </c>
      <c r="AP4" s="5">
        <v>0.189</v>
      </c>
      <c r="AQ4" s="5">
        <v>0.34899999999999998</v>
      </c>
      <c r="AR4"/>
    </row>
    <row r="5" spans="1:44" x14ac:dyDescent="0.45">
      <c r="B5">
        <v>4</v>
      </c>
      <c r="C5" s="7">
        <v>8.1</v>
      </c>
      <c r="D5" s="7">
        <v>2.6</v>
      </c>
      <c r="E5" s="7">
        <v>9.41</v>
      </c>
      <c r="F5" s="4">
        <v>0.41</v>
      </c>
      <c r="G5" s="4">
        <v>14.8</v>
      </c>
      <c r="H5" s="18">
        <v>2.4500000000000002</v>
      </c>
      <c r="I5" s="4">
        <v>56.8</v>
      </c>
      <c r="J5" s="6">
        <v>6.15</v>
      </c>
      <c r="K5" s="6">
        <v>25.34</v>
      </c>
      <c r="L5" s="3">
        <v>84.96</v>
      </c>
      <c r="M5" s="6">
        <v>33.300000000000004</v>
      </c>
      <c r="N5" s="4">
        <v>20.589999999999996</v>
      </c>
      <c r="O5" s="5">
        <v>2.2214</v>
      </c>
      <c r="P5" s="5">
        <v>7.6840000000000002</v>
      </c>
      <c r="Q5" s="5">
        <v>0.63</v>
      </c>
      <c r="R5" s="3">
        <v>4.01</v>
      </c>
      <c r="S5" s="5">
        <v>0.76700000000000002</v>
      </c>
      <c r="T5" s="5">
        <v>0.65300000000000002</v>
      </c>
      <c r="U5" s="5">
        <v>0.90900000000000003</v>
      </c>
      <c r="V5"/>
      <c r="Y5">
        <v>4</v>
      </c>
      <c r="Z5" s="7">
        <v>8.1</v>
      </c>
      <c r="AA5" s="7">
        <v>2.6</v>
      </c>
      <c r="AB5" s="7">
        <v>9.41</v>
      </c>
      <c r="AC5" s="4">
        <v>0.41</v>
      </c>
      <c r="AD5" s="4">
        <v>60.4</v>
      </c>
      <c r="AE5" s="4">
        <v>17.2</v>
      </c>
      <c r="AF5" s="4">
        <v>57.8</v>
      </c>
      <c r="AG5" s="6">
        <v>41.84</v>
      </c>
      <c r="AH5" s="3">
        <v>76.209999999999994</v>
      </c>
      <c r="AI5" s="6">
        <v>28.300000000000004</v>
      </c>
      <c r="AJ5" s="16">
        <v>17.139999999999993</v>
      </c>
      <c r="AK5" s="5">
        <v>1.3714</v>
      </c>
      <c r="AL5" s="5">
        <v>2.7839999999999998</v>
      </c>
      <c r="AM5" s="5">
        <v>0.621</v>
      </c>
      <c r="AN5" s="3">
        <v>3.25</v>
      </c>
      <c r="AO5" s="5">
        <v>0.80300000000000005</v>
      </c>
      <c r="AP5" s="5">
        <v>0.14899999999999999</v>
      </c>
      <c r="AQ5" s="5">
        <v>0.36699999999999999</v>
      </c>
      <c r="AR5"/>
    </row>
    <row r="6" spans="1:44" x14ac:dyDescent="0.45">
      <c r="B6">
        <v>5</v>
      </c>
      <c r="C6" s="3">
        <v>8.16</v>
      </c>
      <c r="D6" s="3">
        <v>4.3</v>
      </c>
      <c r="E6" s="3">
        <v>6.84</v>
      </c>
      <c r="F6" s="4">
        <v>0.43</v>
      </c>
      <c r="G6" s="4">
        <v>18.2</v>
      </c>
      <c r="H6" s="6">
        <v>3.45</v>
      </c>
      <c r="I6" s="4">
        <v>62.4</v>
      </c>
      <c r="J6" s="6">
        <v>5.52</v>
      </c>
      <c r="K6" s="6">
        <v>26.2</v>
      </c>
      <c r="L6" s="3">
        <v>84.23</v>
      </c>
      <c r="M6" s="6">
        <v>33</v>
      </c>
      <c r="N6" s="4">
        <v>22.259999999999994</v>
      </c>
      <c r="O6" s="5">
        <v>2.01254</v>
      </c>
      <c r="P6" s="5">
        <v>7.226</v>
      </c>
      <c r="Q6" s="5">
        <v>0.61899999999999999</v>
      </c>
      <c r="R6" s="3">
        <v>3.56</v>
      </c>
      <c r="S6" s="5">
        <v>0.76100000000000001</v>
      </c>
      <c r="T6" s="5">
        <v>0.74199999999999999</v>
      </c>
      <c r="U6" s="5">
        <v>1.1359999999999999</v>
      </c>
      <c r="V6"/>
      <c r="Y6">
        <v>5</v>
      </c>
      <c r="Z6" s="3">
        <v>8.16</v>
      </c>
      <c r="AA6" s="3">
        <v>4.3</v>
      </c>
      <c r="AB6" s="3">
        <v>6.84</v>
      </c>
      <c r="AC6" s="4">
        <v>0.43</v>
      </c>
      <c r="AD6" s="4">
        <v>65.2</v>
      </c>
      <c r="AE6" s="4">
        <v>16.399999999999999</v>
      </c>
      <c r="AF6" s="4">
        <v>56.9</v>
      </c>
      <c r="AG6" s="6">
        <v>42.7</v>
      </c>
      <c r="AH6" s="3">
        <v>75.48</v>
      </c>
      <c r="AI6" s="6">
        <v>28</v>
      </c>
      <c r="AJ6" s="16">
        <v>18.809999999999992</v>
      </c>
      <c r="AK6" s="5">
        <v>1.19754</v>
      </c>
      <c r="AL6" s="5">
        <v>2.5259999999999998</v>
      </c>
      <c r="AM6" s="5">
        <v>0.61</v>
      </c>
      <c r="AN6" s="3">
        <v>3.2</v>
      </c>
      <c r="AO6" s="5">
        <v>0.81300000000000006</v>
      </c>
      <c r="AP6" s="5">
        <v>0.16900000000000001</v>
      </c>
      <c r="AQ6" s="5">
        <v>0.35399999999999998</v>
      </c>
      <c r="AR6"/>
    </row>
    <row r="7" spans="1:44" x14ac:dyDescent="0.45">
      <c r="B7">
        <v>6</v>
      </c>
      <c r="C7" s="3">
        <v>8.2200000000000006</v>
      </c>
      <c r="D7" s="3">
        <v>3.7</v>
      </c>
      <c r="E7" s="3">
        <v>4.21</v>
      </c>
      <c r="F7" s="4">
        <v>0.57999999999999996</v>
      </c>
      <c r="G7" s="4">
        <v>20.100000000000001</v>
      </c>
      <c r="H7" s="6">
        <v>1.56</v>
      </c>
      <c r="I7" s="4">
        <v>61.4</v>
      </c>
      <c r="J7" s="6">
        <v>6.12</v>
      </c>
      <c r="K7" s="6">
        <v>25.8</v>
      </c>
      <c r="L7" s="3">
        <v>84.54</v>
      </c>
      <c r="M7" s="6">
        <v>32.800000000000004</v>
      </c>
      <c r="N7" s="4">
        <v>23.149999999999995</v>
      </c>
      <c r="O7" s="5">
        <v>2.2147000000000001</v>
      </c>
      <c r="P7" s="5">
        <v>7.2560000000000002</v>
      </c>
      <c r="Q7" s="5">
        <v>0.623</v>
      </c>
      <c r="R7" s="3">
        <v>3.26</v>
      </c>
      <c r="S7" s="5">
        <v>0.77200000000000002</v>
      </c>
      <c r="T7" s="5">
        <v>0.61199999999999999</v>
      </c>
      <c r="U7" s="5">
        <v>1.248</v>
      </c>
      <c r="V7"/>
      <c r="Y7">
        <v>6</v>
      </c>
      <c r="Z7" s="3">
        <v>8.2200000000000006</v>
      </c>
      <c r="AA7" s="3">
        <v>3.7</v>
      </c>
      <c r="AB7" s="3">
        <v>4.21</v>
      </c>
      <c r="AC7" s="4">
        <v>0.57999999999999996</v>
      </c>
      <c r="AD7" s="4">
        <v>66.099999999999994</v>
      </c>
      <c r="AE7" s="4">
        <v>18.100000000000001</v>
      </c>
      <c r="AF7" s="4">
        <v>62.4</v>
      </c>
      <c r="AG7" s="6">
        <v>42.3</v>
      </c>
      <c r="AH7" s="3">
        <v>75.7</v>
      </c>
      <c r="AI7" s="6">
        <v>27.800000000000004</v>
      </c>
      <c r="AJ7" s="16">
        <v>19.699999999999992</v>
      </c>
      <c r="AK7" s="5">
        <v>1.3997000000000002</v>
      </c>
      <c r="AL7" s="5">
        <v>2.7149999999999999</v>
      </c>
      <c r="AM7" s="5">
        <v>0.61399999999999999</v>
      </c>
      <c r="AN7" s="3">
        <v>2.9</v>
      </c>
      <c r="AO7" s="5">
        <v>0.82100000000000006</v>
      </c>
      <c r="AP7" s="5">
        <v>0.17599999999999999</v>
      </c>
      <c r="AQ7" s="5">
        <v>0.34599999999999997</v>
      </c>
      <c r="AR7"/>
    </row>
    <row r="8" spans="1:44" x14ac:dyDescent="0.45">
      <c r="B8">
        <v>7</v>
      </c>
      <c r="C8" s="3">
        <v>8.2799999999999994</v>
      </c>
      <c r="D8" s="3">
        <v>5.5</v>
      </c>
      <c r="E8" s="4">
        <v>8.24</v>
      </c>
      <c r="F8" s="4">
        <v>0.52</v>
      </c>
      <c r="G8" s="4">
        <v>16.2</v>
      </c>
      <c r="H8" s="6">
        <v>5.2</v>
      </c>
      <c r="I8" s="4">
        <v>58.4</v>
      </c>
      <c r="J8" s="6">
        <v>6.45</v>
      </c>
      <c r="K8" s="6">
        <v>24.9</v>
      </c>
      <c r="L8" s="3">
        <v>83.56</v>
      </c>
      <c r="M8" s="6">
        <v>33.340000000000003</v>
      </c>
      <c r="N8" s="4">
        <v>22.109999999999996</v>
      </c>
      <c r="O8" s="5">
        <v>2.1360000000000001</v>
      </c>
      <c r="P8" s="5">
        <v>7.4889999999999999</v>
      </c>
      <c r="Q8" s="5">
        <v>0.624</v>
      </c>
      <c r="R8" s="3">
        <v>4.12</v>
      </c>
      <c r="S8" s="5">
        <v>0.75900000000000001</v>
      </c>
      <c r="T8" s="5">
        <v>0.52600000000000002</v>
      </c>
      <c r="U8" s="5">
        <v>1.1989999999999998</v>
      </c>
      <c r="V8"/>
      <c r="Y8">
        <v>7</v>
      </c>
      <c r="Z8" s="3">
        <v>8.2799999999999994</v>
      </c>
      <c r="AA8" s="3">
        <v>5.5</v>
      </c>
      <c r="AB8" s="4">
        <v>8.24</v>
      </c>
      <c r="AC8" s="4">
        <v>0.52</v>
      </c>
      <c r="AD8" s="4">
        <v>64.400000000000006</v>
      </c>
      <c r="AE8" s="4">
        <v>16.8</v>
      </c>
      <c r="AF8" s="4">
        <v>61.4</v>
      </c>
      <c r="AG8" s="6">
        <v>40.4</v>
      </c>
      <c r="AH8" s="3">
        <v>74.72</v>
      </c>
      <c r="AI8" s="6">
        <v>28.340000000000003</v>
      </c>
      <c r="AJ8" s="16">
        <v>18.349999999999994</v>
      </c>
      <c r="AK8" s="5">
        <v>1.3210000000000002</v>
      </c>
      <c r="AL8" s="5">
        <v>2.5889999999999995</v>
      </c>
      <c r="AM8" s="5">
        <v>0.61499999999999999</v>
      </c>
      <c r="AN8" s="3">
        <v>3.16</v>
      </c>
      <c r="AO8" s="5">
        <v>0.80800000000000005</v>
      </c>
      <c r="AP8" s="5">
        <v>0.17199999999999999</v>
      </c>
      <c r="AQ8" s="5">
        <v>0.371</v>
      </c>
      <c r="AR8"/>
    </row>
    <row r="9" spans="1:44" x14ac:dyDescent="0.45">
      <c r="B9">
        <v>8</v>
      </c>
      <c r="C9" s="7">
        <v>8.32</v>
      </c>
      <c r="D9" s="7">
        <v>3.8000000000000003</v>
      </c>
      <c r="E9" s="4">
        <v>10.48</v>
      </c>
      <c r="F9" s="4">
        <v>0.41</v>
      </c>
      <c r="G9" s="4">
        <v>17.600000000000001</v>
      </c>
      <c r="H9" s="18">
        <v>3.8</v>
      </c>
      <c r="I9" s="4">
        <v>62.4</v>
      </c>
      <c r="J9" s="6">
        <v>5.45</v>
      </c>
      <c r="K9" s="6">
        <v>25.9</v>
      </c>
      <c r="L9" s="3">
        <v>84.23</v>
      </c>
      <c r="M9" s="6">
        <v>35.300000000000004</v>
      </c>
      <c r="N9" s="4">
        <v>20.589999999999996</v>
      </c>
      <c r="O9" s="5">
        <v>1.986</v>
      </c>
      <c r="P9" s="5">
        <v>7.6449999999999996</v>
      </c>
      <c r="Q9" s="5">
        <v>0.60599999999999998</v>
      </c>
      <c r="R9" s="3">
        <v>3.48</v>
      </c>
      <c r="S9" s="5">
        <v>0.76300000000000001</v>
      </c>
      <c r="T9" s="5">
        <v>0.66800000000000004</v>
      </c>
      <c r="U9" s="5">
        <v>1.1019999999999999</v>
      </c>
      <c r="V9"/>
      <c r="Y9">
        <v>8</v>
      </c>
      <c r="Z9" s="7">
        <v>8.32</v>
      </c>
      <c r="AA9" s="7">
        <v>3.8000000000000003</v>
      </c>
      <c r="AB9" s="4">
        <v>10.48</v>
      </c>
      <c r="AC9" s="4">
        <v>0.41</v>
      </c>
      <c r="AD9" s="4">
        <v>58.4</v>
      </c>
      <c r="AE9" s="4">
        <v>17.399999999999999</v>
      </c>
      <c r="AF9" s="4">
        <v>58.9</v>
      </c>
      <c r="AG9" s="6">
        <v>41.4</v>
      </c>
      <c r="AH9" s="3">
        <v>75.39</v>
      </c>
      <c r="AI9" s="6">
        <v>30.300000000000004</v>
      </c>
      <c r="AJ9" s="16">
        <v>16.829999999999995</v>
      </c>
      <c r="AK9" s="5">
        <v>1.171</v>
      </c>
      <c r="AL9" s="5">
        <v>2.3449999999999998</v>
      </c>
      <c r="AM9" s="5">
        <v>0.59699999999999998</v>
      </c>
      <c r="AN9" s="3">
        <v>3.24</v>
      </c>
      <c r="AO9" s="5">
        <v>0.81537999999999999</v>
      </c>
      <c r="AP9" s="5">
        <v>0.18099999999999999</v>
      </c>
      <c r="AQ9" s="5">
        <v>0.376</v>
      </c>
      <c r="AR9"/>
    </row>
    <row r="10" spans="1:44" x14ac:dyDescent="0.45">
      <c r="B10">
        <v>9</v>
      </c>
      <c r="C10" s="3">
        <v>8.35</v>
      </c>
      <c r="D10" s="3">
        <v>3.9</v>
      </c>
      <c r="E10" s="4">
        <v>9.23</v>
      </c>
      <c r="F10" s="4">
        <v>0.46</v>
      </c>
      <c r="G10" s="4">
        <v>13.8</v>
      </c>
      <c r="H10" s="6">
        <v>2.78</v>
      </c>
      <c r="I10" s="4">
        <v>58.9</v>
      </c>
      <c r="J10" s="6">
        <v>7.1</v>
      </c>
      <c r="K10" s="6">
        <v>25.4</v>
      </c>
      <c r="L10" s="3">
        <v>82.56</v>
      </c>
      <c r="M10" s="6">
        <v>34.800000000000004</v>
      </c>
      <c r="N10" s="4">
        <v>23.149999999999995</v>
      </c>
      <c r="O10" s="5">
        <v>1.879</v>
      </c>
      <c r="P10" s="5">
        <v>7.4560000000000004</v>
      </c>
      <c r="Q10" s="5">
        <v>0.627</v>
      </c>
      <c r="R10" s="3">
        <v>3.96</v>
      </c>
      <c r="S10" s="5">
        <v>0.74299999999999999</v>
      </c>
      <c r="T10" s="5">
        <v>0.75600000000000001</v>
      </c>
      <c r="U10" s="5">
        <v>1.258</v>
      </c>
      <c r="V10"/>
      <c r="Y10">
        <v>9</v>
      </c>
      <c r="Z10" s="3">
        <v>8.35</v>
      </c>
      <c r="AA10" s="3">
        <v>3.9</v>
      </c>
      <c r="AB10" s="4">
        <v>9.23</v>
      </c>
      <c r="AC10" s="4">
        <v>0.46</v>
      </c>
      <c r="AD10" s="4">
        <v>62.8</v>
      </c>
      <c r="AE10" s="4">
        <v>16.8</v>
      </c>
      <c r="AF10" s="4">
        <v>54.8</v>
      </c>
      <c r="AG10" s="6">
        <v>40.9</v>
      </c>
      <c r="AH10" s="3">
        <v>73.72</v>
      </c>
      <c r="AI10" s="6">
        <v>29.800000000000004</v>
      </c>
      <c r="AJ10" s="16">
        <v>19.389999999999993</v>
      </c>
      <c r="AK10" s="5">
        <v>1.0640000000000001</v>
      </c>
      <c r="AL10" s="5">
        <v>2.286</v>
      </c>
      <c r="AM10" s="5">
        <v>0.61799999999999999</v>
      </c>
      <c r="AN10" s="3">
        <v>3.26</v>
      </c>
      <c r="AO10" s="5">
        <v>0.79537999999999998</v>
      </c>
      <c r="AP10" s="5">
        <v>0.19600000000000001</v>
      </c>
      <c r="AQ10" s="5">
        <v>0.34899999999999998</v>
      </c>
      <c r="AR10"/>
    </row>
    <row r="11" spans="1:44" x14ac:dyDescent="0.45">
      <c r="B11">
        <v>10</v>
      </c>
      <c r="C11" s="3">
        <v>8.3699999999999992</v>
      </c>
      <c r="D11" s="3">
        <v>4.5999999999999996</v>
      </c>
      <c r="E11" s="4">
        <v>13.2</v>
      </c>
      <c r="F11" s="4">
        <v>0.47</v>
      </c>
      <c r="G11" s="4">
        <v>14.6</v>
      </c>
      <c r="H11" s="6">
        <v>4.12</v>
      </c>
      <c r="I11" s="4">
        <v>62.4</v>
      </c>
      <c r="J11" s="6">
        <v>6.45</v>
      </c>
      <c r="K11" s="6">
        <v>24.8</v>
      </c>
      <c r="L11" s="3">
        <v>81.89</v>
      </c>
      <c r="M11" s="6">
        <v>34</v>
      </c>
      <c r="N11" s="4">
        <v>22.589999999999996</v>
      </c>
      <c r="O11" s="5">
        <v>2.0139999999999998</v>
      </c>
      <c r="P11" s="5">
        <v>7.1230000000000002</v>
      </c>
      <c r="Q11" s="5">
        <v>0.61799999999999999</v>
      </c>
      <c r="R11" s="3">
        <v>3.45</v>
      </c>
      <c r="S11" s="5">
        <v>0.747</v>
      </c>
      <c r="T11" s="5">
        <v>0.77600000000000002</v>
      </c>
      <c r="U11" s="5">
        <v>1.3379999999999999</v>
      </c>
      <c r="V11"/>
      <c r="Y11">
        <v>10</v>
      </c>
      <c r="Z11" s="3">
        <v>8.3699999999999992</v>
      </c>
      <c r="AA11" s="3">
        <v>4.5999999999999996</v>
      </c>
      <c r="AB11" s="4">
        <v>13.2</v>
      </c>
      <c r="AC11" s="4">
        <v>0.47</v>
      </c>
      <c r="AD11" s="4">
        <v>63.4</v>
      </c>
      <c r="AE11" s="4">
        <v>17.2</v>
      </c>
      <c r="AF11" s="4">
        <v>56.8</v>
      </c>
      <c r="AG11" s="6">
        <v>40.299999999999997</v>
      </c>
      <c r="AH11" s="3">
        <v>73.05</v>
      </c>
      <c r="AI11" s="6">
        <v>29</v>
      </c>
      <c r="AJ11" s="16">
        <v>18.829999999999995</v>
      </c>
      <c r="AK11" s="5">
        <v>1.1989999999999998</v>
      </c>
      <c r="AL11" s="5">
        <v>2.4129999999999998</v>
      </c>
      <c r="AM11" s="5">
        <v>0.60899999999999999</v>
      </c>
      <c r="AN11" s="3">
        <v>3.21</v>
      </c>
      <c r="AO11" s="5">
        <v>0.79937999999999998</v>
      </c>
      <c r="AP11" s="5">
        <v>0.182</v>
      </c>
      <c r="AQ11" s="5">
        <v>0.36699999999999999</v>
      </c>
      <c r="AR11"/>
    </row>
    <row r="12" spans="1:44" x14ac:dyDescent="0.45">
      <c r="B12">
        <v>11</v>
      </c>
      <c r="C12" s="3">
        <v>8.49</v>
      </c>
      <c r="D12" s="3">
        <v>5.4</v>
      </c>
      <c r="E12" s="4">
        <v>9.56</v>
      </c>
      <c r="F12" s="4">
        <v>0.35</v>
      </c>
      <c r="G12" s="4">
        <v>13.9</v>
      </c>
      <c r="H12" s="6">
        <v>4.58</v>
      </c>
      <c r="I12" s="4">
        <v>63.2</v>
      </c>
      <c r="J12" s="6">
        <v>5.95</v>
      </c>
      <c r="K12" s="6">
        <v>25.7</v>
      </c>
      <c r="L12" s="3">
        <v>82.14</v>
      </c>
      <c r="M12" s="6">
        <v>34.400000000000006</v>
      </c>
      <c r="N12" s="4">
        <v>21.189999999999994</v>
      </c>
      <c r="O12" s="5">
        <v>1.9890000000000001</v>
      </c>
      <c r="P12" s="5">
        <v>7.4249999999999998</v>
      </c>
      <c r="Q12" s="5">
        <v>0.59399999999999997</v>
      </c>
      <c r="R12" s="3">
        <v>4.0599999999999996</v>
      </c>
      <c r="S12" s="5">
        <v>0.73599999999999999</v>
      </c>
      <c r="T12" s="5">
        <v>0.67500000000000004</v>
      </c>
      <c r="U12" s="5">
        <v>1.2719999999999998</v>
      </c>
      <c r="V12"/>
      <c r="Y12">
        <v>11</v>
      </c>
      <c r="Z12" s="3">
        <v>8.49</v>
      </c>
      <c r="AA12" s="3">
        <v>5.4</v>
      </c>
      <c r="AB12" s="4">
        <v>9.56</v>
      </c>
      <c r="AC12" s="4">
        <v>0.35</v>
      </c>
      <c r="AD12" s="4">
        <v>62.1</v>
      </c>
      <c r="AE12" s="4">
        <v>17.5</v>
      </c>
      <c r="AF12" s="4">
        <v>57.8</v>
      </c>
      <c r="AG12" s="6">
        <v>41.2</v>
      </c>
      <c r="AH12" s="3">
        <v>73.225999999999999</v>
      </c>
      <c r="AI12" s="6">
        <v>29.400000000000006</v>
      </c>
      <c r="AJ12" s="16">
        <v>17.429999999999993</v>
      </c>
      <c r="AK12" s="5">
        <v>1.1740000000000002</v>
      </c>
      <c r="AL12" s="5">
        <v>2.125</v>
      </c>
      <c r="AM12" s="5">
        <v>0.58499999999999996</v>
      </c>
      <c r="AN12" s="3">
        <v>3.42</v>
      </c>
      <c r="AO12" s="5">
        <v>0.77737999999999996</v>
      </c>
      <c r="AP12" s="5">
        <v>0.19600000000000001</v>
      </c>
      <c r="AQ12" s="5">
        <v>0.38900000000000001</v>
      </c>
      <c r="AR12"/>
    </row>
    <row r="13" spans="1:44" x14ac:dyDescent="0.45">
      <c r="B13">
        <v>12</v>
      </c>
      <c r="C13" s="3">
        <v>8.49</v>
      </c>
      <c r="D13" s="3">
        <v>5.3</v>
      </c>
      <c r="E13" s="4">
        <v>8.9600000000000009</v>
      </c>
      <c r="F13" s="4">
        <v>0.37</v>
      </c>
      <c r="G13" s="4">
        <v>14.1</v>
      </c>
      <c r="H13" s="6">
        <v>5.2</v>
      </c>
      <c r="I13" s="4">
        <v>58.4</v>
      </c>
      <c r="J13" s="6">
        <v>6.2</v>
      </c>
      <c r="K13" s="6">
        <v>24.9</v>
      </c>
      <c r="L13" s="3">
        <v>81.96</v>
      </c>
      <c r="M13" s="6">
        <v>35.300000000000004</v>
      </c>
      <c r="N13" s="4">
        <v>22.169999999999995</v>
      </c>
      <c r="O13" s="5">
        <v>1.8460000000000001</v>
      </c>
      <c r="P13" s="5">
        <v>7.2359999999999998</v>
      </c>
      <c r="Q13" s="4">
        <v>0.61899999999999999</v>
      </c>
      <c r="R13" s="3">
        <v>3.47</v>
      </c>
      <c r="S13" s="5">
        <v>0.73699999999999999</v>
      </c>
      <c r="T13" s="5">
        <v>0.61899999999999999</v>
      </c>
      <c r="U13" s="5">
        <v>1.1609999999999998</v>
      </c>
      <c r="V13"/>
      <c r="Y13">
        <v>12</v>
      </c>
      <c r="Z13" s="3">
        <v>8.49</v>
      </c>
      <c r="AA13" s="3">
        <v>5.3</v>
      </c>
      <c r="AB13" s="4">
        <v>8.9600000000000009</v>
      </c>
      <c r="AC13" s="4">
        <v>0.37</v>
      </c>
      <c r="AD13" s="4">
        <v>59.8</v>
      </c>
      <c r="AE13" s="4">
        <v>16.899999999999999</v>
      </c>
      <c r="AF13" s="4">
        <v>60.5</v>
      </c>
      <c r="AG13" s="6">
        <v>40.4</v>
      </c>
      <c r="AH13" s="3">
        <v>73.045999999999992</v>
      </c>
      <c r="AI13" s="6">
        <v>30.300000000000004</v>
      </c>
      <c r="AJ13" s="16">
        <v>18.409999999999993</v>
      </c>
      <c r="AK13" s="5">
        <v>1.0310000000000001</v>
      </c>
      <c r="AL13" s="5">
        <v>2.4449999999999998</v>
      </c>
      <c r="AM13" s="5">
        <v>0.58899999999999997</v>
      </c>
      <c r="AN13" s="3">
        <v>3.2300000000000004</v>
      </c>
      <c r="AO13" s="5">
        <v>0.77837999999999996</v>
      </c>
      <c r="AP13" s="5">
        <v>0.21199999999999999</v>
      </c>
      <c r="AQ13" s="5">
        <v>0.36699999999999999</v>
      </c>
      <c r="AR13"/>
    </row>
    <row r="14" spans="1:44" x14ac:dyDescent="0.45">
      <c r="B14">
        <v>13</v>
      </c>
      <c r="C14" s="7">
        <v>8.52</v>
      </c>
      <c r="D14" s="7">
        <v>4.3</v>
      </c>
      <c r="E14" s="4">
        <v>11.58</v>
      </c>
      <c r="F14" s="4">
        <v>0.46</v>
      </c>
      <c r="G14" s="4">
        <v>14.5</v>
      </c>
      <c r="H14" s="18">
        <v>3.45</v>
      </c>
      <c r="I14" s="4">
        <v>56.4</v>
      </c>
      <c r="J14" s="6">
        <v>7.45</v>
      </c>
      <c r="K14" s="4">
        <v>25.8</v>
      </c>
      <c r="L14" s="3">
        <v>82.56</v>
      </c>
      <c r="M14" s="6">
        <v>34</v>
      </c>
      <c r="N14" s="4">
        <v>20.579999999999995</v>
      </c>
      <c r="O14" s="5">
        <v>1.911</v>
      </c>
      <c r="P14" s="5">
        <v>7.3140000000000001</v>
      </c>
      <c r="Q14" s="5">
        <v>0.59899999999999998</v>
      </c>
      <c r="R14" s="3">
        <v>3.66</v>
      </c>
      <c r="S14" s="5">
        <v>0.72499999999999998</v>
      </c>
      <c r="T14" s="5">
        <v>0.71899999999999997</v>
      </c>
      <c r="U14" s="5">
        <v>1.4489999999999998</v>
      </c>
      <c r="V14"/>
      <c r="Y14">
        <v>13</v>
      </c>
      <c r="Z14" s="7">
        <v>8.52</v>
      </c>
      <c r="AA14" s="7">
        <v>4.3</v>
      </c>
      <c r="AB14" s="4">
        <v>11.58</v>
      </c>
      <c r="AC14" s="4">
        <v>0.46</v>
      </c>
      <c r="AD14" s="4">
        <v>62.8</v>
      </c>
      <c r="AE14" s="4">
        <v>16.8</v>
      </c>
      <c r="AF14" s="4">
        <v>54.6</v>
      </c>
      <c r="AG14" s="6">
        <v>40.299999999999997</v>
      </c>
      <c r="AH14" s="3">
        <v>73.646000000000001</v>
      </c>
      <c r="AI14" s="6">
        <v>29</v>
      </c>
      <c r="AJ14" s="16">
        <v>16.819999999999993</v>
      </c>
      <c r="AK14" s="5">
        <v>1.3109999999999999</v>
      </c>
      <c r="AL14" s="5">
        <v>2.145</v>
      </c>
      <c r="AM14" s="5">
        <v>0.56899999999999995</v>
      </c>
      <c r="AN14" s="3">
        <v>3.42</v>
      </c>
      <c r="AO14" s="5">
        <v>0.76637999999999995</v>
      </c>
      <c r="AP14" s="5">
        <v>0.20100000000000001</v>
      </c>
      <c r="AQ14" s="5">
        <v>0.39800000000000002</v>
      </c>
      <c r="AR14"/>
    </row>
    <row r="15" spans="1:44" x14ac:dyDescent="0.45">
      <c r="A15" t="s">
        <v>451</v>
      </c>
      <c r="B15">
        <v>14</v>
      </c>
      <c r="C15" s="3">
        <v>7.1749999999999998</v>
      </c>
      <c r="D15" s="3">
        <v>1.6</v>
      </c>
      <c r="E15" s="3">
        <v>5.98</v>
      </c>
      <c r="F15" s="4">
        <v>0.48</v>
      </c>
      <c r="G15" s="4">
        <v>19.8</v>
      </c>
      <c r="H15" s="6">
        <v>1.95</v>
      </c>
      <c r="I15" s="4">
        <v>68.400000000000006</v>
      </c>
      <c r="J15" s="6">
        <v>5.25</v>
      </c>
      <c r="K15" s="6">
        <f t="shared" ref="K15:K20" si="0">K2+0.8</f>
        <v>26.2</v>
      </c>
      <c r="L15" s="3">
        <v>87.46</v>
      </c>
      <c r="M15" s="6">
        <f>M2-2.2</f>
        <v>29.8</v>
      </c>
      <c r="N15" s="3">
        <v>24.79</v>
      </c>
      <c r="O15" s="5">
        <v>2.6139999999999999</v>
      </c>
      <c r="P15" s="5">
        <v>11.256</v>
      </c>
      <c r="Q15" s="5">
        <v>0.65600000000000003</v>
      </c>
      <c r="R15" s="3">
        <v>2.8</v>
      </c>
      <c r="S15" s="5">
        <v>0.91200000000000003</v>
      </c>
      <c r="T15" s="5">
        <v>0.54900000000000004</v>
      </c>
      <c r="U15" s="5">
        <v>0.79200000000000004</v>
      </c>
      <c r="Y15">
        <v>14</v>
      </c>
      <c r="Z15" s="3">
        <v>7.1749999999999998</v>
      </c>
      <c r="AA15" s="3">
        <v>1.6</v>
      </c>
      <c r="AB15" s="3">
        <v>5.98</v>
      </c>
      <c r="AC15" s="4">
        <v>0.48</v>
      </c>
      <c r="AD15" s="4">
        <v>66.900000000000006</v>
      </c>
      <c r="AE15" s="4">
        <v>17.700000000000003</v>
      </c>
      <c r="AF15" s="4">
        <f>AF2+1.2</f>
        <v>61.400000000000006</v>
      </c>
      <c r="AG15" s="6">
        <f>AG2+0.45</f>
        <v>42.35</v>
      </c>
      <c r="AH15" s="3">
        <v>80.3</v>
      </c>
      <c r="AI15" s="6">
        <v>24.6</v>
      </c>
      <c r="AJ15" s="16">
        <v>20.98</v>
      </c>
      <c r="AK15" s="19">
        <v>1.589</v>
      </c>
      <c r="AL15" s="5">
        <v>2.948</v>
      </c>
      <c r="AM15" s="5">
        <v>0.63800000000000001</v>
      </c>
      <c r="AN15" s="3">
        <v>2.66</v>
      </c>
      <c r="AO15" s="5">
        <v>0.92600000000000005</v>
      </c>
      <c r="AP15" s="5">
        <v>0.129</v>
      </c>
      <c r="AQ15" s="5">
        <v>0.25600000000000001</v>
      </c>
      <c r="AR15"/>
    </row>
    <row r="16" spans="1:44" x14ac:dyDescent="0.45">
      <c r="B16">
        <v>15</v>
      </c>
      <c r="C16" s="3">
        <v>7.92</v>
      </c>
      <c r="D16" s="3">
        <v>2.2999999999999998</v>
      </c>
      <c r="E16" s="3">
        <v>5.21</v>
      </c>
      <c r="F16" s="4">
        <v>0.42</v>
      </c>
      <c r="G16" s="4">
        <v>17.899999999999999</v>
      </c>
      <c r="H16" s="6">
        <v>1.85</v>
      </c>
      <c r="I16" s="4">
        <v>63.8</v>
      </c>
      <c r="J16" s="6">
        <v>5.95</v>
      </c>
      <c r="K16" s="6">
        <f t="shared" si="0"/>
        <v>26.900000000000002</v>
      </c>
      <c r="L16" s="3">
        <v>87.42</v>
      </c>
      <c r="M16" s="6">
        <v>29.8</v>
      </c>
      <c r="N16" s="3">
        <v>25.16</v>
      </c>
      <c r="O16" s="5">
        <v>2.589</v>
      </c>
      <c r="P16" s="5">
        <v>10.846</v>
      </c>
      <c r="Q16" s="5">
        <v>0.66800000000000004</v>
      </c>
      <c r="R16" s="3">
        <v>2.8699999999999997</v>
      </c>
      <c r="S16" s="5">
        <v>0.876</v>
      </c>
      <c r="T16" s="5">
        <v>0.58599999999999997</v>
      </c>
      <c r="U16" s="5">
        <v>0.90300000000000002</v>
      </c>
      <c r="Y16">
        <v>15</v>
      </c>
      <c r="Z16" s="3">
        <v>7.92</v>
      </c>
      <c r="AA16" s="3">
        <v>2.2999999999999998</v>
      </c>
      <c r="AB16" s="3">
        <v>5.21</v>
      </c>
      <c r="AC16" s="4">
        <v>0.42</v>
      </c>
      <c r="AD16" s="4">
        <v>67.2</v>
      </c>
      <c r="AE16" s="4">
        <v>17.5</v>
      </c>
      <c r="AF16" s="4">
        <v>60.2</v>
      </c>
      <c r="AG16" s="6">
        <f>AG3+0.45</f>
        <v>43.050000000000004</v>
      </c>
      <c r="AH16" s="3">
        <v>80.62</v>
      </c>
      <c r="AI16" s="6">
        <v>24.6</v>
      </c>
      <c r="AJ16" s="16">
        <v>20.96</v>
      </c>
      <c r="AK16" s="19">
        <v>1.6120000000000001</v>
      </c>
      <c r="AL16" s="5">
        <v>3.1230000000000002</v>
      </c>
      <c r="AM16" s="5">
        <v>0.64600000000000002</v>
      </c>
      <c r="AN16" s="3">
        <v>2.57</v>
      </c>
      <c r="AO16" s="5">
        <v>1.0229999999999999</v>
      </c>
      <c r="AP16" s="5">
        <v>0.13200000000000001</v>
      </c>
      <c r="AQ16" s="5">
        <v>0.28099999999999997</v>
      </c>
      <c r="AR16"/>
    </row>
    <row r="17" spans="2:44" x14ac:dyDescent="0.45">
      <c r="B17">
        <v>16</v>
      </c>
      <c r="C17" s="3">
        <v>8.06</v>
      </c>
      <c r="D17" s="3">
        <v>2.1</v>
      </c>
      <c r="E17" s="3">
        <v>7.29</v>
      </c>
      <c r="F17" s="4">
        <v>0.5</v>
      </c>
      <c r="G17" s="4">
        <v>17.100000000000001</v>
      </c>
      <c r="H17" s="6">
        <v>2.95</v>
      </c>
      <c r="I17" s="4">
        <v>57.8</v>
      </c>
      <c r="J17" s="6">
        <v>6.12</v>
      </c>
      <c r="K17" s="6">
        <f t="shared" si="0"/>
        <v>25.6</v>
      </c>
      <c r="L17" s="3">
        <v>87.98</v>
      </c>
      <c r="M17" s="6">
        <f>M4-2.2</f>
        <v>30.600000000000005</v>
      </c>
      <c r="N17" s="3">
        <v>23.78</v>
      </c>
      <c r="O17" s="5">
        <v>2.3450000000000002</v>
      </c>
      <c r="P17" s="5">
        <v>9.9960000000000004</v>
      </c>
      <c r="Q17" s="5">
        <v>0.67400000000000004</v>
      </c>
      <c r="R17" s="3">
        <v>3.28</v>
      </c>
      <c r="S17" s="5">
        <v>0.92600000000000005</v>
      </c>
      <c r="T17" s="5">
        <v>0.48599999999999999</v>
      </c>
      <c r="U17" s="5">
        <v>0.77600000000000002</v>
      </c>
      <c r="Y17">
        <v>16</v>
      </c>
      <c r="Z17" s="3">
        <v>8.06</v>
      </c>
      <c r="AA17" s="3">
        <v>2.1</v>
      </c>
      <c r="AB17" s="3">
        <v>7.29</v>
      </c>
      <c r="AC17" s="4">
        <v>0.5</v>
      </c>
      <c r="AD17" s="4">
        <v>68.2</v>
      </c>
      <c r="AE17" s="4">
        <v>16.5</v>
      </c>
      <c r="AF17" s="4">
        <v>64.2</v>
      </c>
      <c r="AG17" s="6">
        <f>AG4+0.45</f>
        <v>41.75</v>
      </c>
      <c r="AH17" s="3">
        <v>81.09</v>
      </c>
      <c r="AI17" s="6">
        <v>25.400000000000006</v>
      </c>
      <c r="AJ17" s="16">
        <v>21.12</v>
      </c>
      <c r="AK17" s="19">
        <v>1.4450000000000001</v>
      </c>
      <c r="AL17" s="5">
        <v>2.948</v>
      </c>
      <c r="AM17" s="5">
        <v>0.65100000000000002</v>
      </c>
      <c r="AN17" s="3">
        <v>2.4700000000000002</v>
      </c>
      <c r="AO17" s="5">
        <v>0.94599999999999995</v>
      </c>
      <c r="AP17" s="5">
        <v>0.14199999999999999</v>
      </c>
      <c r="AQ17" s="5">
        <v>0.27899999999999997</v>
      </c>
      <c r="AR17"/>
    </row>
    <row r="18" spans="2:44" x14ac:dyDescent="0.45">
      <c r="B18">
        <v>17</v>
      </c>
      <c r="C18" s="7">
        <v>8.1</v>
      </c>
      <c r="D18" s="7">
        <v>2.6</v>
      </c>
      <c r="E18" s="7">
        <v>9.41</v>
      </c>
      <c r="F18" s="4">
        <v>0.41</v>
      </c>
      <c r="G18" s="4">
        <v>16.399999999999999</v>
      </c>
      <c r="H18" s="6">
        <v>2.2599999999999998</v>
      </c>
      <c r="I18" s="4">
        <v>61.4</v>
      </c>
      <c r="J18" s="6">
        <v>5.85</v>
      </c>
      <c r="K18" s="6">
        <f t="shared" si="0"/>
        <v>26.14</v>
      </c>
      <c r="L18" s="3">
        <v>87.46</v>
      </c>
      <c r="M18" s="6">
        <v>29.8</v>
      </c>
      <c r="N18" s="3">
        <v>24.56</v>
      </c>
      <c r="O18" s="5">
        <v>2.621</v>
      </c>
      <c r="P18" s="5">
        <v>10.456</v>
      </c>
      <c r="Q18" s="5">
        <v>0.64700000000000002</v>
      </c>
      <c r="R18" s="3">
        <v>3.42</v>
      </c>
      <c r="S18" s="5">
        <v>1.0209999999999999</v>
      </c>
      <c r="T18" s="5">
        <v>0.51200000000000001</v>
      </c>
      <c r="U18" s="5">
        <v>0.74299999999999999</v>
      </c>
      <c r="Y18">
        <v>17</v>
      </c>
      <c r="Z18" s="7">
        <v>8.1</v>
      </c>
      <c r="AA18" s="7">
        <v>2.6</v>
      </c>
      <c r="AB18" s="7">
        <v>9.41</v>
      </c>
      <c r="AC18" s="4">
        <v>0.41</v>
      </c>
      <c r="AD18" s="4">
        <v>63.4</v>
      </c>
      <c r="AE18" s="4">
        <v>18</v>
      </c>
      <c r="AF18" s="4">
        <v>58.9</v>
      </c>
      <c r="AG18" s="6">
        <f>AG5+0.45</f>
        <v>42.290000000000006</v>
      </c>
      <c r="AH18" s="3">
        <v>81.430000000000007</v>
      </c>
      <c r="AI18" s="6">
        <v>24.6</v>
      </c>
      <c r="AJ18" s="16">
        <v>20.46</v>
      </c>
      <c r="AK18" s="19">
        <v>1.621</v>
      </c>
      <c r="AL18" s="5">
        <v>3.125</v>
      </c>
      <c r="AM18" s="5">
        <v>0.63800000000000001</v>
      </c>
      <c r="AN18" s="3">
        <v>2.76</v>
      </c>
      <c r="AO18" s="5">
        <v>0.97099999999999997</v>
      </c>
      <c r="AP18" s="5">
        <v>0.112</v>
      </c>
      <c r="AQ18" s="5">
        <v>0.29599999999999999</v>
      </c>
      <c r="AR18"/>
    </row>
    <row r="19" spans="2:44" x14ac:dyDescent="0.45">
      <c r="B19">
        <v>18</v>
      </c>
      <c r="C19" s="3">
        <v>8.16</v>
      </c>
      <c r="D19" s="3">
        <v>4.3</v>
      </c>
      <c r="E19" s="3">
        <v>6.84</v>
      </c>
      <c r="F19" s="4">
        <v>0.43</v>
      </c>
      <c r="G19" s="4">
        <v>20.100000000000001</v>
      </c>
      <c r="H19" s="6">
        <v>3.24</v>
      </c>
      <c r="I19" s="4">
        <v>66.900000000000006</v>
      </c>
      <c r="J19" s="6">
        <v>5.25</v>
      </c>
      <c r="K19" s="6">
        <f t="shared" si="0"/>
        <v>27</v>
      </c>
      <c r="L19" s="3">
        <v>87.24</v>
      </c>
      <c r="M19" s="6">
        <f>M6-2.6</f>
        <v>30.4</v>
      </c>
      <c r="N19" s="3">
        <v>26.14</v>
      </c>
      <c r="O19" s="5">
        <v>2.3210000000000002</v>
      </c>
      <c r="P19" s="5">
        <v>10.223000000000001</v>
      </c>
      <c r="Q19" s="5">
        <v>0.63800000000000001</v>
      </c>
      <c r="R19" s="3">
        <v>2.86</v>
      </c>
      <c r="S19" s="5">
        <v>0.93600000000000005</v>
      </c>
      <c r="T19" s="5">
        <v>0.59599999999999997</v>
      </c>
      <c r="U19" s="5">
        <v>0.876</v>
      </c>
      <c r="Y19">
        <v>18</v>
      </c>
      <c r="Z19" s="3">
        <v>8.16</v>
      </c>
      <c r="AA19" s="3">
        <v>4.3</v>
      </c>
      <c r="AB19" s="3">
        <v>6.84</v>
      </c>
      <c r="AC19" s="4">
        <v>0.43</v>
      </c>
      <c r="AD19" s="4">
        <v>67.8</v>
      </c>
      <c r="AE19" s="4">
        <v>17.2</v>
      </c>
      <c r="AF19" s="4">
        <f>AF6+3.6</f>
        <v>60.5</v>
      </c>
      <c r="AG19" s="6">
        <f t="shared" ref="AG19:AG24" si="1">AG6+0.535</f>
        <v>43.234999999999999</v>
      </c>
      <c r="AH19" s="3">
        <v>79.989999999999995</v>
      </c>
      <c r="AI19" s="6">
        <v>25.2</v>
      </c>
      <c r="AJ19" s="16">
        <v>22.14</v>
      </c>
      <c r="AK19" s="19">
        <v>1.4219999999999999</v>
      </c>
      <c r="AL19" s="5">
        <v>2.8559999999999999</v>
      </c>
      <c r="AM19" s="5">
        <v>0.64100000000000001</v>
      </c>
      <c r="AN19" s="3">
        <v>2.5099999999999998</v>
      </c>
      <c r="AO19" s="5">
        <v>0.93600000000000005</v>
      </c>
      <c r="AP19" s="5">
        <v>0.13100000000000001</v>
      </c>
      <c r="AQ19" s="5">
        <v>0.25600000000000001</v>
      </c>
      <c r="AR19"/>
    </row>
    <row r="20" spans="2:44" x14ac:dyDescent="0.45">
      <c r="B20">
        <v>19</v>
      </c>
      <c r="C20" s="3">
        <v>8.2200000000000006</v>
      </c>
      <c r="D20" s="3">
        <v>3.7</v>
      </c>
      <c r="E20" s="3">
        <v>4.21</v>
      </c>
      <c r="F20" s="4">
        <v>0.57999999999999996</v>
      </c>
      <c r="G20" s="4">
        <v>22.4</v>
      </c>
      <c r="H20" s="6">
        <v>1.25</v>
      </c>
      <c r="I20" s="4">
        <v>66.900000000000006</v>
      </c>
      <c r="J20" s="6">
        <v>5.85</v>
      </c>
      <c r="K20" s="6">
        <f t="shared" si="0"/>
        <v>26.6</v>
      </c>
      <c r="L20" s="3">
        <v>87.56</v>
      </c>
      <c r="M20" s="6">
        <f>M7-2.6</f>
        <v>30.200000000000003</v>
      </c>
      <c r="N20" s="3">
        <v>27.14</v>
      </c>
      <c r="O20" s="5">
        <v>2.456</v>
      </c>
      <c r="P20" s="5">
        <v>10.234</v>
      </c>
      <c r="Q20" s="5">
        <v>0.64900000000000002</v>
      </c>
      <c r="R20" s="3">
        <v>2.67</v>
      </c>
      <c r="S20" s="5">
        <v>0.94699999999999995</v>
      </c>
      <c r="T20" s="5">
        <v>0.45600000000000002</v>
      </c>
      <c r="U20" s="5">
        <v>0.89200000000000002</v>
      </c>
      <c r="Y20">
        <v>19</v>
      </c>
      <c r="Z20" s="3">
        <v>8.2200000000000006</v>
      </c>
      <c r="AA20" s="3">
        <v>3.7</v>
      </c>
      <c r="AB20" s="3">
        <v>4.21</v>
      </c>
      <c r="AC20" s="4">
        <v>0.57999999999999996</v>
      </c>
      <c r="AD20" s="4">
        <v>69.099999999999994</v>
      </c>
      <c r="AE20" s="4">
        <v>18.900000000000002</v>
      </c>
      <c r="AF20" s="4">
        <f>AF7+2.2</f>
        <v>64.599999999999994</v>
      </c>
      <c r="AG20" s="6">
        <f t="shared" si="1"/>
        <v>42.834999999999994</v>
      </c>
      <c r="AH20" s="3">
        <v>80.31</v>
      </c>
      <c r="AI20" s="6">
        <v>25.000000000000004</v>
      </c>
      <c r="AJ20" s="16">
        <v>22.48</v>
      </c>
      <c r="AK20" s="19">
        <v>1.6160000000000001</v>
      </c>
      <c r="AL20" s="5">
        <v>3.0139999999999998</v>
      </c>
      <c r="AM20" s="5">
        <v>0.65600000000000003</v>
      </c>
      <c r="AN20" s="3">
        <v>2.37</v>
      </c>
      <c r="AO20" s="5">
        <v>1.0109999999999999</v>
      </c>
      <c r="AP20" s="5">
        <v>0.129</v>
      </c>
      <c r="AQ20" s="5">
        <v>0.26499999999999996</v>
      </c>
      <c r="AR20"/>
    </row>
    <row r="21" spans="2:44" x14ac:dyDescent="0.45">
      <c r="B21">
        <v>20</v>
      </c>
      <c r="C21" s="3">
        <v>8.2799999999999994</v>
      </c>
      <c r="D21" s="3">
        <v>5.5</v>
      </c>
      <c r="E21" s="4">
        <v>8.24</v>
      </c>
      <c r="F21" s="4">
        <v>0.52</v>
      </c>
      <c r="G21" s="4">
        <v>18.399999999999999</v>
      </c>
      <c r="H21" s="6">
        <v>4.8499999999999996</v>
      </c>
      <c r="I21" s="4">
        <v>63.8</v>
      </c>
      <c r="J21" s="6">
        <v>6.15</v>
      </c>
      <c r="K21" s="6">
        <f t="shared" ref="K21:K26" si="2">K8+0.9</f>
        <v>25.799999999999997</v>
      </c>
      <c r="L21" s="3">
        <v>86.42</v>
      </c>
      <c r="M21" s="6">
        <v>29.8</v>
      </c>
      <c r="N21" s="3">
        <v>24.56</v>
      </c>
      <c r="O21" s="5">
        <v>2.5526</v>
      </c>
      <c r="P21" s="5">
        <v>9.8989999999999991</v>
      </c>
      <c r="Q21" s="5">
        <v>0.65900000000000003</v>
      </c>
      <c r="R21" s="3">
        <v>3.71</v>
      </c>
      <c r="S21" s="5">
        <v>0.998</v>
      </c>
      <c r="T21" s="5">
        <v>0.41199999999999998</v>
      </c>
      <c r="U21" s="4">
        <v>0.92699999999999994</v>
      </c>
      <c r="Y21">
        <v>20</v>
      </c>
      <c r="Z21" s="3">
        <v>8.2799999999999994</v>
      </c>
      <c r="AA21" s="3">
        <v>5.5</v>
      </c>
      <c r="AB21" s="4">
        <v>8.24</v>
      </c>
      <c r="AC21" s="4">
        <v>0.52</v>
      </c>
      <c r="AD21" s="4">
        <f>AD8+3.4</f>
        <v>67.800000000000011</v>
      </c>
      <c r="AE21" s="4">
        <v>17.600000000000001</v>
      </c>
      <c r="AF21" s="4">
        <f>AF8+2.2</f>
        <v>63.6</v>
      </c>
      <c r="AG21" s="6">
        <f t="shared" si="1"/>
        <v>40.934999999999995</v>
      </c>
      <c r="AH21" s="3">
        <v>79.67</v>
      </c>
      <c r="AI21" s="6">
        <v>24.6</v>
      </c>
      <c r="AJ21" s="16">
        <v>21.16</v>
      </c>
      <c r="AK21" s="19">
        <v>1.593</v>
      </c>
      <c r="AL21" s="5">
        <v>3.2559999999999998</v>
      </c>
      <c r="AM21" s="5">
        <v>0.67100000000000004</v>
      </c>
      <c r="AN21" s="3">
        <v>2.61</v>
      </c>
      <c r="AO21" s="5">
        <v>1.04</v>
      </c>
      <c r="AP21" s="5">
        <v>0.14099999999999999</v>
      </c>
      <c r="AQ21" s="5">
        <v>0.29599999999999999</v>
      </c>
      <c r="AR21"/>
    </row>
    <row r="22" spans="2:44" x14ac:dyDescent="0.45">
      <c r="B22">
        <v>21</v>
      </c>
      <c r="C22" s="7">
        <v>8.32</v>
      </c>
      <c r="D22" s="7">
        <v>3.8000000000000003</v>
      </c>
      <c r="E22" s="4">
        <v>10.48</v>
      </c>
      <c r="F22" s="4">
        <v>0.41</v>
      </c>
      <c r="G22" s="4">
        <v>18.899999999999999</v>
      </c>
      <c r="H22" s="6">
        <v>3.24</v>
      </c>
      <c r="I22" s="4">
        <v>69.099999999999994</v>
      </c>
      <c r="J22" s="6">
        <v>5.25</v>
      </c>
      <c r="K22" s="6">
        <f t="shared" si="2"/>
        <v>26.799999999999997</v>
      </c>
      <c r="L22" s="3">
        <v>87.12</v>
      </c>
      <c r="M22" s="6">
        <f>M9-2.8</f>
        <v>32.500000000000007</v>
      </c>
      <c r="N22" s="3">
        <v>23.15</v>
      </c>
      <c r="O22" s="5">
        <v>2.34</v>
      </c>
      <c r="P22" s="5">
        <v>10.214</v>
      </c>
      <c r="Q22" s="5">
        <v>0.64700000000000002</v>
      </c>
      <c r="R22" s="3">
        <v>2.98</v>
      </c>
      <c r="S22" s="5">
        <v>1.014</v>
      </c>
      <c r="T22" s="5">
        <v>0.51600000000000001</v>
      </c>
      <c r="U22" s="4">
        <v>0.85899999999999999</v>
      </c>
      <c r="Y22">
        <v>21</v>
      </c>
      <c r="Z22" s="7">
        <v>8.32</v>
      </c>
      <c r="AA22" s="7">
        <v>3.8000000000000003</v>
      </c>
      <c r="AB22" s="4">
        <v>10.48</v>
      </c>
      <c r="AC22" s="4">
        <v>0.41</v>
      </c>
      <c r="AD22" s="4">
        <v>63.2</v>
      </c>
      <c r="AE22" s="4">
        <v>18.2</v>
      </c>
      <c r="AF22" s="4">
        <f>AF9+2.2</f>
        <v>61.1</v>
      </c>
      <c r="AG22" s="6">
        <f t="shared" si="1"/>
        <v>41.934999999999995</v>
      </c>
      <c r="AH22" s="3">
        <v>80.37</v>
      </c>
      <c r="AI22" s="6">
        <v>27.300000000000008</v>
      </c>
      <c r="AJ22" s="16">
        <v>20.010000000000002</v>
      </c>
      <c r="AK22" s="19">
        <v>1.38</v>
      </c>
      <c r="AL22" s="5">
        <v>2.9449999999999998</v>
      </c>
      <c r="AM22" s="5">
        <v>0.626</v>
      </c>
      <c r="AN22" s="3">
        <v>2.64</v>
      </c>
      <c r="AO22" s="5">
        <v>0.94599999999999995</v>
      </c>
      <c r="AP22" s="5">
        <v>0.13100000000000001</v>
      </c>
      <c r="AQ22" s="5">
        <v>0.26599999999999996</v>
      </c>
      <c r="AR22"/>
    </row>
    <row r="23" spans="2:44" x14ac:dyDescent="0.45">
      <c r="B23">
        <v>22</v>
      </c>
      <c r="C23" s="3">
        <v>8.35</v>
      </c>
      <c r="D23" s="3">
        <v>3.9</v>
      </c>
      <c r="E23" s="4">
        <v>9.23</v>
      </c>
      <c r="F23" s="4">
        <v>0.46</v>
      </c>
      <c r="G23" s="4">
        <v>15.1</v>
      </c>
      <c r="H23" s="6">
        <v>2.4</v>
      </c>
      <c r="I23" s="4">
        <v>64.2</v>
      </c>
      <c r="J23" s="6">
        <v>6.85</v>
      </c>
      <c r="K23" s="6">
        <f t="shared" si="2"/>
        <v>26.299999999999997</v>
      </c>
      <c r="L23" s="3">
        <v>85.96</v>
      </c>
      <c r="M23" s="6">
        <f>M10-2.8</f>
        <v>32.000000000000007</v>
      </c>
      <c r="N23" s="3">
        <v>25.49</v>
      </c>
      <c r="O23" s="5">
        <v>2.246</v>
      </c>
      <c r="P23" s="5">
        <v>9.7850000000000001</v>
      </c>
      <c r="Q23" s="5">
        <v>0.65600000000000003</v>
      </c>
      <c r="R23" s="3">
        <v>3.28</v>
      </c>
      <c r="S23" s="5">
        <v>0.84899999999999998</v>
      </c>
      <c r="T23" s="5">
        <v>0.623</v>
      </c>
      <c r="U23" s="4">
        <v>0.91799999999999993</v>
      </c>
      <c r="Y23">
        <v>22</v>
      </c>
      <c r="Z23" s="3">
        <v>8.35</v>
      </c>
      <c r="AA23" s="3">
        <v>3.9</v>
      </c>
      <c r="AB23" s="4">
        <v>9.23</v>
      </c>
      <c r="AC23" s="4">
        <v>0.46</v>
      </c>
      <c r="AD23" s="4">
        <v>67.099999999999994</v>
      </c>
      <c r="AE23" s="4">
        <v>17.600000000000001</v>
      </c>
      <c r="AF23" s="6">
        <f>AF10+4.8</f>
        <v>59.599999999999994</v>
      </c>
      <c r="AG23" s="6">
        <f t="shared" si="1"/>
        <v>41.434999999999995</v>
      </c>
      <c r="AH23" s="3">
        <v>79.209999999999994</v>
      </c>
      <c r="AI23" s="6">
        <v>26.800000000000008</v>
      </c>
      <c r="AJ23" s="16">
        <v>20.46</v>
      </c>
      <c r="AK23" s="19">
        <v>1.286</v>
      </c>
      <c r="AL23" s="5">
        <v>2.6560000000000001</v>
      </c>
      <c r="AM23" s="5">
        <v>0.63100000000000001</v>
      </c>
      <c r="AN23" s="3">
        <v>2.72</v>
      </c>
      <c r="AO23" s="5">
        <v>0.91800000000000004</v>
      </c>
      <c r="AP23" s="5">
        <v>0.151</v>
      </c>
      <c r="AQ23" s="5">
        <v>0.254</v>
      </c>
      <c r="AR23"/>
    </row>
    <row r="24" spans="2:44" x14ac:dyDescent="0.45">
      <c r="B24">
        <v>23</v>
      </c>
      <c r="C24" s="3">
        <v>8.3699999999999992</v>
      </c>
      <c r="D24" s="3">
        <v>4.5999999999999996</v>
      </c>
      <c r="E24" s="4">
        <v>13.2</v>
      </c>
      <c r="F24" s="4">
        <v>0.47</v>
      </c>
      <c r="G24" s="4">
        <v>15.2</v>
      </c>
      <c r="H24" s="6">
        <v>3.21</v>
      </c>
      <c r="I24" s="4">
        <v>71.2</v>
      </c>
      <c r="J24" s="6">
        <v>5.85</v>
      </c>
      <c r="K24" s="6">
        <f t="shared" si="2"/>
        <v>25.7</v>
      </c>
      <c r="L24" s="3">
        <v>85.96</v>
      </c>
      <c r="M24" s="6">
        <f>M11-2.9</f>
        <v>31.1</v>
      </c>
      <c r="N24" s="3">
        <v>26.59</v>
      </c>
      <c r="O24" s="5">
        <v>2.5139999999999998</v>
      </c>
      <c r="P24" s="5">
        <v>10.101000000000001</v>
      </c>
      <c r="Q24" s="5">
        <v>0.65100000000000002</v>
      </c>
      <c r="R24" s="3">
        <v>2.96</v>
      </c>
      <c r="S24" s="5">
        <v>0.91800000000000004</v>
      </c>
      <c r="T24" s="5">
        <v>0.61699999999999999</v>
      </c>
      <c r="U24" s="4">
        <v>1.0029999999999999</v>
      </c>
      <c r="Y24">
        <v>23</v>
      </c>
      <c r="Z24" s="3">
        <v>8.3699999999999992</v>
      </c>
      <c r="AA24" s="3">
        <v>4.5999999999999996</v>
      </c>
      <c r="AB24" s="4">
        <v>13.2</v>
      </c>
      <c r="AC24" s="4">
        <v>0.47</v>
      </c>
      <c r="AD24" s="4">
        <f>AD11+3.4</f>
        <v>66.8</v>
      </c>
      <c r="AE24" s="4">
        <v>18.2</v>
      </c>
      <c r="AF24" s="6">
        <f>AF11+3.56</f>
        <v>60.36</v>
      </c>
      <c r="AG24" s="6">
        <f t="shared" si="1"/>
        <v>40.834999999999994</v>
      </c>
      <c r="AH24" s="3">
        <v>79.209999999999994</v>
      </c>
      <c r="AI24" s="6">
        <v>25.900000000000002</v>
      </c>
      <c r="AJ24" s="16">
        <v>23.12</v>
      </c>
      <c r="AK24" s="19">
        <v>1.454</v>
      </c>
      <c r="AL24" s="5">
        <v>2.746</v>
      </c>
      <c r="AM24" s="5">
        <v>0.64100000000000001</v>
      </c>
      <c r="AN24" s="3">
        <v>2.54</v>
      </c>
      <c r="AO24" s="5">
        <v>0.88900000000000001</v>
      </c>
      <c r="AP24" s="5">
        <v>0.13800000000000001</v>
      </c>
      <c r="AQ24" s="5">
        <v>0.28099999999999997</v>
      </c>
      <c r="AR24"/>
    </row>
    <row r="25" spans="2:44" x14ac:dyDescent="0.45">
      <c r="B25">
        <v>24</v>
      </c>
      <c r="C25" s="3">
        <v>8.49</v>
      </c>
      <c r="D25" s="3">
        <v>5.4</v>
      </c>
      <c r="E25" s="4">
        <v>9.56</v>
      </c>
      <c r="F25" s="4">
        <v>0.35</v>
      </c>
      <c r="G25" s="4">
        <v>14.9</v>
      </c>
      <c r="H25" s="6">
        <v>3.48</v>
      </c>
      <c r="I25" s="4">
        <v>72.5</v>
      </c>
      <c r="J25" s="6">
        <v>4.8499999999999996</v>
      </c>
      <c r="K25" s="6">
        <f t="shared" si="2"/>
        <v>26.599999999999998</v>
      </c>
      <c r="L25" s="3">
        <v>84.98</v>
      </c>
      <c r="M25" s="6">
        <f>M12-2.9</f>
        <v>31.500000000000007</v>
      </c>
      <c r="N25" s="3">
        <v>25.14</v>
      </c>
      <c r="O25" s="5">
        <v>2.4780000000000002</v>
      </c>
      <c r="P25" s="5">
        <v>9.8490000000000002</v>
      </c>
      <c r="Q25" s="5">
        <v>0.61199999999999999</v>
      </c>
      <c r="R25" s="3">
        <v>3.41</v>
      </c>
      <c r="S25" s="5">
        <v>0.94699999999999995</v>
      </c>
      <c r="T25" s="5">
        <v>0.504</v>
      </c>
      <c r="U25" s="4">
        <v>0.95399999999999996</v>
      </c>
      <c r="Y25">
        <v>24</v>
      </c>
      <c r="Z25" s="3">
        <v>8.49</v>
      </c>
      <c r="AA25" s="3">
        <v>5.4</v>
      </c>
      <c r="AB25" s="4">
        <v>9.56</v>
      </c>
      <c r="AC25" s="4">
        <v>0.35</v>
      </c>
      <c r="AD25" s="4">
        <f>AD12+3.4</f>
        <v>65.5</v>
      </c>
      <c r="AE25" s="4">
        <v>18.5</v>
      </c>
      <c r="AF25" s="6">
        <f>AF12+3.56</f>
        <v>61.36</v>
      </c>
      <c r="AG25" s="6">
        <f>AG12+0.675</f>
        <v>41.875</v>
      </c>
      <c r="AH25" s="3">
        <v>78.23</v>
      </c>
      <c r="AI25" s="6">
        <v>26.300000000000008</v>
      </c>
      <c r="AJ25" s="16">
        <v>22.14</v>
      </c>
      <c r="AK25" s="19">
        <v>1.3680000000000001</v>
      </c>
      <c r="AL25" s="5">
        <v>2.4249999999999998</v>
      </c>
      <c r="AM25" s="5">
        <v>0.60599999999999998</v>
      </c>
      <c r="AN25" s="3">
        <v>2.85</v>
      </c>
      <c r="AO25" s="5">
        <v>1.0229999999999999</v>
      </c>
      <c r="AP25" s="5">
        <v>0.16200000000000001</v>
      </c>
      <c r="AQ25" s="5">
        <v>0.309</v>
      </c>
      <c r="AR25"/>
    </row>
    <row r="26" spans="2:44" x14ac:dyDescent="0.45">
      <c r="B26">
        <v>25</v>
      </c>
      <c r="C26" s="3">
        <v>8.49</v>
      </c>
      <c r="D26" s="3">
        <v>5.3</v>
      </c>
      <c r="E26" s="4">
        <v>8.9600000000000009</v>
      </c>
      <c r="F26" s="4">
        <v>0.37</v>
      </c>
      <c r="G26" s="4">
        <v>16.2</v>
      </c>
      <c r="H26" s="6">
        <v>4.38</v>
      </c>
      <c r="I26" s="4">
        <v>66.8</v>
      </c>
      <c r="J26" s="6">
        <v>5.45</v>
      </c>
      <c r="K26" s="6">
        <f t="shared" si="2"/>
        <v>25.799999999999997</v>
      </c>
      <c r="L26" s="3">
        <v>86.12</v>
      </c>
      <c r="M26" s="6">
        <f>M13-2.9</f>
        <v>32.400000000000006</v>
      </c>
      <c r="N26" s="3">
        <v>26.14</v>
      </c>
      <c r="O26" s="5">
        <v>2.4689999999999999</v>
      </c>
      <c r="P26" s="5">
        <v>9.4779999999999998</v>
      </c>
      <c r="Q26" s="5">
        <v>0.63700000000000001</v>
      </c>
      <c r="R26" s="3">
        <v>2.92</v>
      </c>
      <c r="S26" s="5">
        <v>0.95599999999999996</v>
      </c>
      <c r="T26" s="5">
        <v>0.48899999999999999</v>
      </c>
      <c r="U26" s="4">
        <v>0.876</v>
      </c>
      <c r="Y26">
        <v>25</v>
      </c>
      <c r="Z26" s="3">
        <v>8.49</v>
      </c>
      <c r="AA26" s="3">
        <v>5.3</v>
      </c>
      <c r="AB26" s="4">
        <v>8.9600000000000009</v>
      </c>
      <c r="AC26" s="4">
        <v>0.37</v>
      </c>
      <c r="AD26" s="4">
        <f>AD13+5.4</f>
        <v>65.2</v>
      </c>
      <c r="AE26" s="4">
        <v>17.899999999999999</v>
      </c>
      <c r="AF26" s="6">
        <f>AF13+3.56</f>
        <v>64.06</v>
      </c>
      <c r="AG26" s="6">
        <f>AG13+0.675</f>
        <v>41.074999999999996</v>
      </c>
      <c r="AH26" s="3">
        <v>79.37</v>
      </c>
      <c r="AI26" s="6">
        <v>27.200000000000006</v>
      </c>
      <c r="AJ26" s="16">
        <v>20.46</v>
      </c>
      <c r="AK26" s="19">
        <v>1.2889999999999999</v>
      </c>
      <c r="AL26" s="5">
        <v>2.6469999999999998</v>
      </c>
      <c r="AM26" s="5">
        <v>0.60099999999999998</v>
      </c>
      <c r="AN26" s="3">
        <v>2.72</v>
      </c>
      <c r="AO26" s="5">
        <v>1.0069999999999999</v>
      </c>
      <c r="AP26" s="5">
        <v>0.17199999999999999</v>
      </c>
      <c r="AQ26" s="5">
        <v>0.26699999999999996</v>
      </c>
      <c r="AR26"/>
    </row>
    <row r="27" spans="2:44" x14ac:dyDescent="0.45">
      <c r="B27">
        <v>26</v>
      </c>
      <c r="C27" s="7">
        <v>8.52</v>
      </c>
      <c r="D27" s="7">
        <v>4.3</v>
      </c>
      <c r="E27" s="4">
        <v>11.58</v>
      </c>
      <c r="F27" s="4">
        <v>0.46</v>
      </c>
      <c r="G27" s="4">
        <v>16.399999999999999</v>
      </c>
      <c r="H27" s="6">
        <v>2.89</v>
      </c>
      <c r="I27" s="4">
        <v>69.099999999999994</v>
      </c>
      <c r="J27" s="6">
        <v>5.95</v>
      </c>
      <c r="K27" s="6">
        <f>K14+1.4</f>
        <v>27.2</v>
      </c>
      <c r="L27" s="3">
        <v>84.98</v>
      </c>
      <c r="M27" s="6">
        <f>M14-3.2</f>
        <v>30.8</v>
      </c>
      <c r="N27" s="3">
        <v>24.57</v>
      </c>
      <c r="O27" s="5">
        <v>2.512</v>
      </c>
      <c r="P27" s="5">
        <v>9.9979999999999993</v>
      </c>
      <c r="Q27" s="5">
        <v>0.627</v>
      </c>
      <c r="R27" s="3">
        <v>2.92</v>
      </c>
      <c r="S27" s="5">
        <v>1.022</v>
      </c>
      <c r="T27" s="5">
        <v>0.51700000000000002</v>
      </c>
      <c r="U27" s="4">
        <v>1.113</v>
      </c>
      <c r="Y27">
        <v>26</v>
      </c>
      <c r="Z27" s="7">
        <v>8.52</v>
      </c>
      <c r="AA27" s="7">
        <v>4.3</v>
      </c>
      <c r="AB27" s="4">
        <v>11.58</v>
      </c>
      <c r="AC27" s="4">
        <v>0.46</v>
      </c>
      <c r="AD27" s="4">
        <f>AD14+5.4</f>
        <v>68.2</v>
      </c>
      <c r="AE27" s="4">
        <v>17.8</v>
      </c>
      <c r="AF27" s="6">
        <f>AF14+3.56</f>
        <v>58.160000000000004</v>
      </c>
      <c r="AG27" s="6">
        <f>AG14+0.675</f>
        <v>40.974999999999994</v>
      </c>
      <c r="AH27" s="3">
        <v>78.23</v>
      </c>
      <c r="AI27" s="6">
        <v>25.6</v>
      </c>
      <c r="AJ27" s="16">
        <v>20.23</v>
      </c>
      <c r="AK27" s="19">
        <v>1.496</v>
      </c>
      <c r="AL27" s="5">
        <v>2.7450000000000001</v>
      </c>
      <c r="AM27" s="5">
        <v>0.59599999999999997</v>
      </c>
      <c r="AN27" s="3">
        <v>2.71</v>
      </c>
      <c r="AO27" s="5">
        <v>0.94599999999999995</v>
      </c>
      <c r="AP27" s="5">
        <v>0.153</v>
      </c>
      <c r="AQ27" s="5">
        <v>0.27599999999999997</v>
      </c>
      <c r="AR27"/>
    </row>
    <row r="28" spans="2:44" x14ac:dyDescent="0.45">
      <c r="D28"/>
      <c r="AD28"/>
      <c r="AE28"/>
      <c r="AF28"/>
      <c r="AG28"/>
      <c r="AH28"/>
      <c r="AI28"/>
      <c r="AK28"/>
      <c r="AM28"/>
      <c r="AN28"/>
      <c r="AP28"/>
      <c r="AQ28"/>
      <c r="AR28"/>
    </row>
    <row r="29" spans="2:44" x14ac:dyDescent="0.45">
      <c r="D29"/>
      <c r="AD29"/>
      <c r="AE29"/>
      <c r="AF29"/>
      <c r="AG29"/>
      <c r="AH29"/>
      <c r="AI29"/>
      <c r="AK29"/>
      <c r="AM29"/>
      <c r="AN29"/>
      <c r="AP29"/>
      <c r="AQ29"/>
      <c r="AR29"/>
    </row>
    <row r="30" spans="2:44" x14ac:dyDescent="0.45">
      <c r="D30"/>
      <c r="AD30"/>
      <c r="AE30"/>
      <c r="AF30"/>
      <c r="AG30"/>
      <c r="AH30"/>
      <c r="AI30"/>
      <c r="AK30"/>
      <c r="AM30"/>
      <c r="AN30"/>
      <c r="AP30"/>
      <c r="AQ30"/>
      <c r="AR30"/>
    </row>
    <row r="31" spans="2:44" x14ac:dyDescent="0.45">
      <c r="D31"/>
      <c r="AD31"/>
      <c r="AE31"/>
      <c r="AF31"/>
      <c r="AG31"/>
      <c r="AH31"/>
      <c r="AI31"/>
      <c r="AK31"/>
      <c r="AM31"/>
      <c r="AN31"/>
      <c r="AP31"/>
      <c r="AQ31"/>
      <c r="AR31"/>
    </row>
    <row r="32" spans="2:44" x14ac:dyDescent="0.45">
      <c r="D32"/>
      <c r="AD32"/>
      <c r="AE32"/>
      <c r="AF32"/>
      <c r="AG32"/>
      <c r="AH32"/>
      <c r="AI32"/>
      <c r="AK32"/>
      <c r="AM32"/>
      <c r="AN32"/>
      <c r="AP32"/>
      <c r="AQ32"/>
      <c r="AR32"/>
    </row>
    <row r="33" spans="4:44" x14ac:dyDescent="0.45">
      <c r="D33"/>
      <c r="AD33"/>
      <c r="AE33"/>
      <c r="AF33"/>
      <c r="AG33"/>
      <c r="AH33"/>
      <c r="AI33"/>
      <c r="AK33"/>
      <c r="AM33"/>
      <c r="AN33"/>
      <c r="AP33"/>
      <c r="AQ33"/>
      <c r="AR33"/>
    </row>
    <row r="34" spans="4:44" x14ac:dyDescent="0.45">
      <c r="D34"/>
      <c r="AD34"/>
      <c r="AE34"/>
      <c r="AF34"/>
      <c r="AG34"/>
      <c r="AH34"/>
      <c r="AI34"/>
      <c r="AK34"/>
      <c r="AM34"/>
      <c r="AN34"/>
      <c r="AP34"/>
      <c r="AQ34"/>
      <c r="AR34"/>
    </row>
    <row r="35" spans="4:44" x14ac:dyDescent="0.45">
      <c r="D35"/>
      <c r="AD35"/>
      <c r="AE35"/>
      <c r="AF35"/>
      <c r="AG35"/>
      <c r="AH35"/>
      <c r="AI35"/>
      <c r="AK35"/>
      <c r="AM35"/>
      <c r="AN35"/>
      <c r="AP35"/>
      <c r="AQ35"/>
      <c r="AR35"/>
    </row>
    <row r="36" spans="4:44" x14ac:dyDescent="0.45">
      <c r="D36"/>
      <c r="AD36"/>
      <c r="AE36"/>
      <c r="AF36"/>
      <c r="AG36"/>
      <c r="AH36"/>
      <c r="AI36"/>
      <c r="AK36"/>
      <c r="AM36"/>
      <c r="AN36"/>
      <c r="AP36"/>
      <c r="AQ36"/>
      <c r="AR36"/>
    </row>
    <row r="37" spans="4:44" x14ac:dyDescent="0.45">
      <c r="D37"/>
      <c r="AD37"/>
      <c r="AE37"/>
      <c r="AF37"/>
      <c r="AG37"/>
      <c r="AH37"/>
      <c r="AI37"/>
      <c r="AK37"/>
      <c r="AM37"/>
      <c r="AN37"/>
      <c r="AP37"/>
      <c r="AQ37"/>
      <c r="AR37"/>
    </row>
    <row r="38" spans="4:44" x14ac:dyDescent="0.45">
      <c r="D38"/>
      <c r="AD38"/>
      <c r="AE38"/>
      <c r="AF38"/>
      <c r="AG38"/>
      <c r="AH38"/>
      <c r="AI38"/>
      <c r="AK38"/>
      <c r="AM38"/>
      <c r="AN38"/>
      <c r="AP38"/>
      <c r="AQ38"/>
      <c r="AR38"/>
    </row>
    <row r="39" spans="4:44" x14ac:dyDescent="0.45">
      <c r="D39"/>
      <c r="AD39"/>
      <c r="AE39"/>
      <c r="AF39"/>
      <c r="AG39"/>
      <c r="AH39"/>
      <c r="AI39"/>
      <c r="AK39"/>
      <c r="AM39"/>
      <c r="AN39"/>
      <c r="AP39"/>
      <c r="AQ39"/>
      <c r="AR39"/>
    </row>
    <row r="40" spans="4:44" x14ac:dyDescent="0.45">
      <c r="D40"/>
      <c r="AD40"/>
      <c r="AE40"/>
      <c r="AF40"/>
      <c r="AG40"/>
      <c r="AH40"/>
      <c r="AI40"/>
      <c r="AK40"/>
      <c r="AM40"/>
      <c r="AN40"/>
      <c r="AP40"/>
      <c r="AQ40"/>
      <c r="AR40"/>
    </row>
    <row r="41" spans="4:44" x14ac:dyDescent="0.45">
      <c r="D41"/>
      <c r="AD41"/>
      <c r="AE41"/>
      <c r="AF41"/>
      <c r="AG41"/>
      <c r="AH41"/>
      <c r="AI41"/>
      <c r="AK41"/>
      <c r="AM41"/>
      <c r="AN41"/>
      <c r="AP41"/>
      <c r="AQ41"/>
      <c r="AR41"/>
    </row>
    <row r="42" spans="4:44" x14ac:dyDescent="0.45">
      <c r="D42"/>
      <c r="AD42"/>
      <c r="AE42"/>
      <c r="AF42"/>
      <c r="AG42"/>
      <c r="AH42"/>
      <c r="AI42"/>
      <c r="AK42"/>
      <c r="AM42"/>
      <c r="AN42"/>
      <c r="AP42"/>
      <c r="AQ42"/>
      <c r="AR42"/>
    </row>
    <row r="43" spans="4:44" x14ac:dyDescent="0.45">
      <c r="D43"/>
      <c r="G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AD43"/>
      <c r="AE43"/>
      <c r="AF43"/>
      <c r="AG43"/>
      <c r="AH43"/>
      <c r="AI43"/>
      <c r="AK43"/>
      <c r="AM43"/>
      <c r="AN43"/>
      <c r="AP43"/>
      <c r="AQ43"/>
      <c r="AR43"/>
    </row>
    <row r="44" spans="4:44" x14ac:dyDescent="0.45">
      <c r="D44"/>
      <c r="G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AD44"/>
      <c r="AE44"/>
      <c r="AF44"/>
      <c r="AG44"/>
      <c r="AH44"/>
      <c r="AI44"/>
      <c r="AK44"/>
      <c r="AM44"/>
      <c r="AN44"/>
      <c r="AP44"/>
      <c r="AQ44"/>
      <c r="AR44"/>
    </row>
    <row r="45" spans="4:44" x14ac:dyDescent="0.45">
      <c r="D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AD45"/>
      <c r="AE45"/>
      <c r="AF45"/>
      <c r="AG45"/>
      <c r="AH45"/>
      <c r="AI45"/>
      <c r="AK45"/>
      <c r="AM45"/>
      <c r="AN45"/>
      <c r="AP45"/>
      <c r="AQ45"/>
      <c r="AR45"/>
    </row>
    <row r="46" spans="4:44" x14ac:dyDescent="0.45">
      <c r="D46"/>
      <c r="G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AD46"/>
      <c r="AE46"/>
      <c r="AF46"/>
      <c r="AG46"/>
      <c r="AH46"/>
      <c r="AI46"/>
      <c r="AK46"/>
      <c r="AM46"/>
      <c r="AN46"/>
      <c r="AP46"/>
      <c r="AQ46"/>
      <c r="AR46"/>
    </row>
    <row r="47" spans="4:44" x14ac:dyDescent="0.45">
      <c r="D47"/>
      <c r="G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AD47"/>
      <c r="AE47"/>
      <c r="AF47"/>
      <c r="AG47"/>
      <c r="AH47"/>
      <c r="AI47"/>
      <c r="AK47"/>
      <c r="AM47"/>
      <c r="AN47"/>
      <c r="AP47"/>
      <c r="AQ47"/>
      <c r="AR47"/>
    </row>
    <row r="48" spans="4:44" x14ac:dyDescent="0.45">
      <c r="D48"/>
      <c r="G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AD48"/>
      <c r="AE48"/>
      <c r="AF48"/>
      <c r="AG48"/>
      <c r="AH48"/>
      <c r="AI48"/>
      <c r="AK48"/>
      <c r="AM48"/>
      <c r="AN48"/>
      <c r="AP48"/>
      <c r="AQ48"/>
      <c r="AR48"/>
    </row>
    <row r="49" spans="4:44" x14ac:dyDescent="0.45">
      <c r="D49"/>
      <c r="G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AD49"/>
      <c r="AE49"/>
      <c r="AF49"/>
      <c r="AG49"/>
      <c r="AH49"/>
      <c r="AI49"/>
      <c r="AK49"/>
      <c r="AM49"/>
      <c r="AN49"/>
      <c r="AP49"/>
      <c r="AQ49"/>
      <c r="AR49"/>
    </row>
    <row r="50" spans="4:44" x14ac:dyDescent="0.45">
      <c r="D50"/>
      <c r="G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AD50"/>
      <c r="AE50"/>
      <c r="AF50"/>
      <c r="AG50"/>
      <c r="AH50"/>
      <c r="AI50"/>
      <c r="AK50"/>
      <c r="AM50"/>
      <c r="AN50"/>
      <c r="AP50"/>
      <c r="AQ50"/>
      <c r="AR50"/>
    </row>
    <row r="51" spans="4:44" x14ac:dyDescent="0.45">
      <c r="D51"/>
      <c r="G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AD51"/>
      <c r="AE51"/>
      <c r="AF51"/>
      <c r="AG51"/>
      <c r="AH51"/>
      <c r="AI51"/>
      <c r="AK51"/>
      <c r="AM51"/>
      <c r="AN51"/>
      <c r="AP51"/>
      <c r="AQ51"/>
      <c r="AR51"/>
    </row>
    <row r="52" spans="4:44" x14ac:dyDescent="0.45">
      <c r="D52"/>
      <c r="G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AD52"/>
      <c r="AE52"/>
      <c r="AF52"/>
      <c r="AG52"/>
      <c r="AH52"/>
      <c r="AI52"/>
      <c r="AK52"/>
      <c r="AM52"/>
      <c r="AN52"/>
      <c r="AP52"/>
      <c r="AQ52"/>
      <c r="AR52"/>
    </row>
    <row r="53" spans="4:44" x14ac:dyDescent="0.45">
      <c r="D53"/>
      <c r="G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AD53"/>
      <c r="AE53"/>
      <c r="AF53"/>
      <c r="AG53"/>
      <c r="AH53"/>
      <c r="AI53"/>
      <c r="AK53"/>
      <c r="AM53"/>
      <c r="AN53"/>
      <c r="AP53"/>
      <c r="AQ53"/>
      <c r="AR53"/>
    </row>
    <row r="54" spans="4:44" x14ac:dyDescent="0.45">
      <c r="D54"/>
      <c r="G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AD54"/>
      <c r="AE54"/>
      <c r="AF54"/>
      <c r="AG54"/>
      <c r="AH54"/>
      <c r="AI54"/>
      <c r="AK54"/>
      <c r="AM54"/>
      <c r="AN54"/>
      <c r="AP54"/>
      <c r="AQ54"/>
      <c r="AR54"/>
    </row>
    <row r="55" spans="4:44" x14ac:dyDescent="0.45">
      <c r="D55"/>
      <c r="G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AD55"/>
      <c r="AE55"/>
      <c r="AF55"/>
      <c r="AG55"/>
      <c r="AH55"/>
      <c r="AI55"/>
      <c r="AK55"/>
      <c r="AM55"/>
      <c r="AN55"/>
      <c r="AP55"/>
      <c r="AQ55"/>
      <c r="AR55"/>
    </row>
    <row r="56" spans="4:44" x14ac:dyDescent="0.45">
      <c r="D56"/>
      <c r="G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AD56"/>
      <c r="AE56"/>
      <c r="AF56"/>
      <c r="AG56"/>
      <c r="AH56"/>
      <c r="AI56"/>
      <c r="AK56"/>
      <c r="AM56"/>
      <c r="AN56"/>
      <c r="AP56"/>
      <c r="AQ56"/>
      <c r="AR56"/>
    </row>
    <row r="57" spans="4:44" x14ac:dyDescent="0.45">
      <c r="D57"/>
      <c r="G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AD57"/>
      <c r="AE57"/>
      <c r="AF57"/>
      <c r="AG57"/>
      <c r="AH57"/>
      <c r="AI57"/>
      <c r="AK57"/>
      <c r="AM57"/>
      <c r="AN57"/>
      <c r="AP57"/>
      <c r="AQ57"/>
      <c r="AR57"/>
    </row>
    <row r="58" spans="4:44" x14ac:dyDescent="0.45">
      <c r="D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AD58"/>
      <c r="AE58"/>
      <c r="AF58"/>
      <c r="AG58"/>
      <c r="AH58"/>
      <c r="AI58"/>
      <c r="AK58"/>
      <c r="AM58"/>
      <c r="AN58"/>
      <c r="AP58"/>
      <c r="AQ58"/>
      <c r="AR58"/>
    </row>
    <row r="59" spans="4:44" x14ac:dyDescent="0.45">
      <c r="D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AD59"/>
      <c r="AE59"/>
      <c r="AF59"/>
      <c r="AG59"/>
      <c r="AH59"/>
      <c r="AI59"/>
      <c r="AK59"/>
      <c r="AM59"/>
      <c r="AN59"/>
      <c r="AP59"/>
      <c r="AQ59"/>
      <c r="AR59"/>
    </row>
    <row r="60" spans="4:44" x14ac:dyDescent="0.45">
      <c r="D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AD60"/>
      <c r="AE60"/>
      <c r="AF60"/>
      <c r="AG60"/>
      <c r="AH60"/>
      <c r="AI60"/>
      <c r="AK60"/>
      <c r="AM60"/>
      <c r="AN60"/>
      <c r="AP60"/>
      <c r="AQ60"/>
      <c r="AR60"/>
    </row>
    <row r="61" spans="4:44" x14ac:dyDescent="0.45">
      <c r="D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AD61"/>
      <c r="AE61"/>
      <c r="AF61"/>
      <c r="AG61"/>
      <c r="AH61"/>
      <c r="AI61"/>
      <c r="AK61"/>
      <c r="AM61"/>
      <c r="AN61"/>
      <c r="AP61"/>
      <c r="AQ61"/>
      <c r="AR61"/>
    </row>
    <row r="62" spans="4:44" x14ac:dyDescent="0.45">
      <c r="D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AD62"/>
      <c r="AE62"/>
      <c r="AF62"/>
      <c r="AG62"/>
      <c r="AH62"/>
      <c r="AI62"/>
      <c r="AK62"/>
      <c r="AM62"/>
      <c r="AN62"/>
      <c r="AP62"/>
      <c r="AQ62"/>
      <c r="AR62"/>
    </row>
    <row r="63" spans="4:44" x14ac:dyDescent="0.45">
      <c r="D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AD63"/>
      <c r="AE63"/>
      <c r="AF63"/>
      <c r="AG63"/>
      <c r="AH63"/>
      <c r="AI63"/>
      <c r="AK63"/>
      <c r="AM63"/>
      <c r="AN63"/>
      <c r="AP63"/>
      <c r="AQ63"/>
      <c r="AR63"/>
    </row>
    <row r="64" spans="4:44" x14ac:dyDescent="0.45">
      <c r="D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AD64"/>
      <c r="AE64"/>
      <c r="AF64"/>
      <c r="AG64"/>
      <c r="AH64"/>
      <c r="AI64"/>
      <c r="AK64"/>
      <c r="AM64"/>
      <c r="AN64"/>
      <c r="AP64"/>
      <c r="AQ64"/>
      <c r="AR64"/>
    </row>
    <row r="65" spans="4:44" x14ac:dyDescent="0.45">
      <c r="D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AD65"/>
      <c r="AE65"/>
      <c r="AF65"/>
      <c r="AG65"/>
      <c r="AH65"/>
      <c r="AI65"/>
      <c r="AK65"/>
      <c r="AM65"/>
      <c r="AN65"/>
      <c r="AP65"/>
      <c r="AQ65"/>
      <c r="AR65"/>
    </row>
    <row r="66" spans="4:44" x14ac:dyDescent="0.45">
      <c r="D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AD66"/>
      <c r="AE66"/>
      <c r="AF66"/>
      <c r="AG66"/>
      <c r="AH66"/>
      <c r="AI66"/>
      <c r="AK66"/>
      <c r="AM66"/>
      <c r="AN66"/>
      <c r="AP66"/>
      <c r="AQ66"/>
      <c r="AR66"/>
    </row>
    <row r="67" spans="4:44" x14ac:dyDescent="0.45">
      <c r="D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AD67"/>
      <c r="AE67"/>
      <c r="AF67"/>
      <c r="AG67"/>
      <c r="AH67"/>
      <c r="AI67"/>
      <c r="AK67"/>
      <c r="AM67"/>
      <c r="AN67"/>
      <c r="AP67"/>
      <c r="AQ67"/>
      <c r="AR67"/>
    </row>
    <row r="68" spans="4:44" x14ac:dyDescent="0.45">
      <c r="D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AD68"/>
      <c r="AE68"/>
      <c r="AF68"/>
      <c r="AG68"/>
      <c r="AH68"/>
      <c r="AI68"/>
      <c r="AK68"/>
      <c r="AM68"/>
      <c r="AN68"/>
      <c r="AP68"/>
      <c r="AQ68"/>
      <c r="AR68"/>
    </row>
    <row r="69" spans="4:44" x14ac:dyDescent="0.45">
      <c r="D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AD69"/>
      <c r="AE69"/>
      <c r="AF69"/>
      <c r="AG69"/>
      <c r="AH69"/>
      <c r="AI69"/>
      <c r="AK69"/>
      <c r="AM69"/>
      <c r="AN69"/>
      <c r="AP69"/>
      <c r="AQ69"/>
      <c r="AR69"/>
    </row>
    <row r="70" spans="4:44" x14ac:dyDescent="0.45">
      <c r="D70"/>
      <c r="G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AD70"/>
      <c r="AE70"/>
      <c r="AF70"/>
      <c r="AG70"/>
      <c r="AH70"/>
      <c r="AI70"/>
      <c r="AK70"/>
      <c r="AM70"/>
      <c r="AN70"/>
      <c r="AP70"/>
      <c r="AQ70"/>
      <c r="AR70"/>
    </row>
    <row r="71" spans="4:44" x14ac:dyDescent="0.45">
      <c r="D71"/>
      <c r="G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AD71"/>
      <c r="AE71"/>
      <c r="AF71"/>
      <c r="AG71"/>
      <c r="AH71"/>
      <c r="AI71"/>
      <c r="AK71"/>
      <c r="AM71"/>
      <c r="AN71"/>
      <c r="AP71"/>
      <c r="AQ71"/>
      <c r="AR71"/>
    </row>
    <row r="72" spans="4:44" x14ac:dyDescent="0.45">
      <c r="D72"/>
      <c r="G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AD72"/>
      <c r="AE72"/>
      <c r="AF72"/>
      <c r="AG72"/>
      <c r="AH72"/>
      <c r="AI72"/>
      <c r="AK72"/>
      <c r="AM72"/>
      <c r="AN72"/>
      <c r="AP72"/>
      <c r="AQ72"/>
      <c r="AR72"/>
    </row>
    <row r="73" spans="4:44" x14ac:dyDescent="0.45">
      <c r="D73"/>
      <c r="G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AD73"/>
      <c r="AE73"/>
      <c r="AF73"/>
      <c r="AG73"/>
      <c r="AH73"/>
      <c r="AI73"/>
      <c r="AK73"/>
      <c r="AM73"/>
      <c r="AN73"/>
      <c r="AP73"/>
      <c r="AQ73"/>
      <c r="AR73"/>
    </row>
    <row r="74" spans="4:44" x14ac:dyDescent="0.45">
      <c r="D74"/>
      <c r="G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D74"/>
      <c r="AE74"/>
      <c r="AF74"/>
      <c r="AG74"/>
      <c r="AH74"/>
      <c r="AI74"/>
      <c r="AK74"/>
      <c r="AM74"/>
      <c r="AN74"/>
      <c r="AP74"/>
      <c r="AQ74"/>
      <c r="AR74"/>
    </row>
    <row r="75" spans="4:44" x14ac:dyDescent="0.45">
      <c r="D75"/>
      <c r="G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AD75"/>
      <c r="AE75"/>
      <c r="AF75"/>
      <c r="AG75"/>
      <c r="AH75"/>
      <c r="AI75"/>
      <c r="AK75"/>
      <c r="AM75"/>
      <c r="AN75"/>
      <c r="AP75"/>
      <c r="AQ75"/>
      <c r="AR75"/>
    </row>
    <row r="76" spans="4:44" x14ac:dyDescent="0.45">
      <c r="D76"/>
      <c r="G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AD76"/>
      <c r="AE76"/>
      <c r="AF76"/>
      <c r="AG76"/>
      <c r="AH76"/>
      <c r="AI76"/>
      <c r="AK76"/>
      <c r="AM76"/>
      <c r="AN76"/>
      <c r="AP76"/>
      <c r="AQ76"/>
      <c r="AR76"/>
    </row>
    <row r="77" spans="4:44" x14ac:dyDescent="0.45">
      <c r="D77"/>
      <c r="G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D77"/>
      <c r="AE77"/>
      <c r="AF77"/>
      <c r="AG77"/>
      <c r="AH77"/>
      <c r="AI77"/>
      <c r="AK77"/>
      <c r="AM77"/>
      <c r="AN77"/>
      <c r="AP77"/>
      <c r="AQ77"/>
      <c r="AR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90"/>
  <sheetViews>
    <sheetView workbookViewId="0">
      <selection activeCell="AX27" sqref="AX27"/>
    </sheetView>
  </sheetViews>
  <sheetFormatPr defaultColWidth="9.1328125" defaultRowHeight="14.25" x14ac:dyDescent="0.45"/>
  <cols>
    <col min="1" max="1" width="18.1328125" customWidth="1"/>
    <col min="4" max="4" width="9.1328125" style="4"/>
    <col min="7" max="7" width="9.1328125" style="4"/>
    <col min="8" max="8" width="11" customWidth="1"/>
    <col min="9" max="10" width="9.1328125" style="4"/>
    <col min="11" max="11" width="14" style="4" customWidth="1"/>
    <col min="12" max="13" width="11.59765625" style="4" customWidth="1"/>
    <col min="14" max="14" width="9.1328125" style="4"/>
    <col min="15" max="19" width="11.59765625" style="4" customWidth="1"/>
    <col min="20" max="20" width="15.3984375" style="4" customWidth="1"/>
    <col min="21" max="22" width="15" style="4" customWidth="1"/>
    <col min="23" max="30" width="9.06640625"/>
    <col min="31" max="31" width="11" style="4" customWidth="1"/>
    <col min="32" max="32" width="13.73046875" style="4" customWidth="1"/>
    <col min="33" max="33" width="9.1328125" style="4"/>
    <col min="34" max="34" width="13.3984375" style="4" bestFit="1" customWidth="1"/>
    <col min="35" max="35" width="10.3984375" style="4" customWidth="1"/>
    <col min="36" max="36" width="9.1328125" style="4"/>
    <col min="38" max="38" width="9.1328125" style="4"/>
    <col min="40" max="41" width="11.59765625" style="4" customWidth="1"/>
    <col min="43" max="45" width="15.3984375" style="4" customWidth="1"/>
    <col min="46" max="49" width="9.06640625" customWidth="1"/>
  </cols>
  <sheetData>
    <row r="1" spans="1:45" s="1" customFormat="1" x14ac:dyDescent="0.45">
      <c r="C1" s="2" t="s">
        <v>0</v>
      </c>
      <c r="D1" s="2" t="s">
        <v>1</v>
      </c>
      <c r="E1" s="2" t="s">
        <v>2</v>
      </c>
      <c r="F1" s="2" t="s">
        <v>3</v>
      </c>
      <c r="G1" s="2" t="s">
        <v>443</v>
      </c>
      <c r="H1" s="2" t="s">
        <v>438</v>
      </c>
      <c r="I1" s="2" t="s">
        <v>448</v>
      </c>
      <c r="J1" s="2" t="s">
        <v>449</v>
      </c>
      <c r="K1" s="2" t="s">
        <v>444</v>
      </c>
      <c r="L1" s="2" t="s">
        <v>420</v>
      </c>
      <c r="M1" s="2" t="s">
        <v>422</v>
      </c>
      <c r="N1" s="2" t="s">
        <v>423</v>
      </c>
      <c r="O1" s="2" t="s">
        <v>440</v>
      </c>
      <c r="P1" s="2" t="s">
        <v>425</v>
      </c>
      <c r="Q1" s="2" t="s">
        <v>426</v>
      </c>
      <c r="R1" s="2" t="s">
        <v>88</v>
      </c>
      <c r="S1" s="2" t="s">
        <v>432</v>
      </c>
      <c r="T1" s="2" t="s">
        <v>441</v>
      </c>
      <c r="U1" s="2" t="s">
        <v>442</v>
      </c>
      <c r="AA1" s="2" t="s">
        <v>0</v>
      </c>
      <c r="AB1" s="2" t="s">
        <v>1</v>
      </c>
      <c r="AC1" s="2" t="s">
        <v>2</v>
      </c>
      <c r="AD1" s="2" t="s">
        <v>3</v>
      </c>
      <c r="AE1" s="2" t="s">
        <v>443</v>
      </c>
      <c r="AF1" s="2" t="s">
        <v>418</v>
      </c>
      <c r="AG1" s="2" t="s">
        <v>445</v>
      </c>
      <c r="AH1" s="2" t="s">
        <v>444</v>
      </c>
      <c r="AI1" s="2" t="s">
        <v>420</v>
      </c>
      <c r="AJ1" s="2" t="s">
        <v>422</v>
      </c>
      <c r="AK1" s="2" t="s">
        <v>423</v>
      </c>
      <c r="AL1" s="2" t="s">
        <v>440</v>
      </c>
      <c r="AM1" s="2" t="s">
        <v>425</v>
      </c>
      <c r="AN1" s="2" t="s">
        <v>426</v>
      </c>
      <c r="AO1" s="2" t="s">
        <v>88</v>
      </c>
      <c r="AP1" s="2" t="s">
        <v>432</v>
      </c>
      <c r="AQ1" s="2" t="s">
        <v>441</v>
      </c>
      <c r="AR1" s="2" t="s">
        <v>442</v>
      </c>
    </row>
    <row r="2" spans="1:45" x14ac:dyDescent="0.45">
      <c r="A2" t="s">
        <v>450</v>
      </c>
      <c r="B2">
        <v>1</v>
      </c>
      <c r="C2" s="3">
        <v>8.56</v>
      </c>
      <c r="D2" s="3">
        <v>4.9999999999999991</v>
      </c>
      <c r="E2" s="4">
        <v>14.51</v>
      </c>
      <c r="F2" s="3">
        <v>0.48</v>
      </c>
      <c r="G2" s="4">
        <v>12.8</v>
      </c>
      <c r="H2" s="6">
        <v>6.12</v>
      </c>
      <c r="I2" s="4">
        <v>58.9</v>
      </c>
      <c r="J2" s="6">
        <v>11.45</v>
      </c>
      <c r="K2" s="4">
        <v>24.8</v>
      </c>
      <c r="L2" s="3">
        <v>82.34</v>
      </c>
      <c r="M2" s="6">
        <v>34.74</v>
      </c>
      <c r="N2" s="4">
        <v>21.259999999999994</v>
      </c>
      <c r="O2" s="5">
        <v>1.8839999999999999</v>
      </c>
      <c r="P2" s="5">
        <v>7.4560000000000004</v>
      </c>
      <c r="Q2" s="5">
        <v>0.60599999999999998</v>
      </c>
      <c r="R2" s="3">
        <v>4.1100000000000003</v>
      </c>
      <c r="S2" s="5">
        <v>0.72099999999999997</v>
      </c>
      <c r="T2" s="5">
        <v>0.79500000000000004</v>
      </c>
      <c r="U2" s="5">
        <v>1.4019999999999999</v>
      </c>
      <c r="V2"/>
      <c r="Z2">
        <v>1</v>
      </c>
      <c r="AA2" s="3">
        <v>8.56</v>
      </c>
      <c r="AB2" s="3">
        <v>4.9999999999999991</v>
      </c>
      <c r="AC2" s="4">
        <v>14.51</v>
      </c>
      <c r="AD2" s="3">
        <v>0.48</v>
      </c>
      <c r="AE2" s="4">
        <v>63.4</v>
      </c>
      <c r="AF2" s="4">
        <v>15.9</v>
      </c>
      <c r="AG2" s="4">
        <v>58.4</v>
      </c>
      <c r="AH2" s="6">
        <v>39.299999999999997</v>
      </c>
      <c r="AI2" s="3">
        <v>73.426000000000002</v>
      </c>
      <c r="AJ2" s="6">
        <v>29.740000000000002</v>
      </c>
      <c r="AK2" s="16">
        <v>17.499999999999993</v>
      </c>
      <c r="AL2" s="5">
        <v>1.2839999999999998</v>
      </c>
      <c r="AM2" s="5">
        <v>2.556</v>
      </c>
      <c r="AN2" s="5">
        <v>0.56899999999999995</v>
      </c>
      <c r="AO2" s="3">
        <v>3.87</v>
      </c>
      <c r="AP2" s="5">
        <v>0.78452137999999993</v>
      </c>
      <c r="AQ2" s="5">
        <v>0.19800000000000001</v>
      </c>
      <c r="AR2" s="5">
        <v>0.41199999999999998</v>
      </c>
      <c r="AS2"/>
    </row>
    <row r="3" spans="1:45" x14ac:dyDescent="0.45">
      <c r="B3">
        <v>2</v>
      </c>
      <c r="C3" s="3">
        <v>8.6</v>
      </c>
      <c r="D3" s="3">
        <v>4.0999999999999996</v>
      </c>
      <c r="E3" s="4">
        <v>12.89</v>
      </c>
      <c r="F3" s="3">
        <v>0.48</v>
      </c>
      <c r="G3" s="4">
        <v>14.8</v>
      </c>
      <c r="H3" s="6">
        <v>3.45</v>
      </c>
      <c r="I3" s="4">
        <v>62.4</v>
      </c>
      <c r="J3" s="6">
        <v>8.48</v>
      </c>
      <c r="K3" s="4">
        <v>25.6</v>
      </c>
      <c r="L3" s="3">
        <v>83.02</v>
      </c>
      <c r="M3" s="6">
        <v>34.6</v>
      </c>
      <c r="N3" s="4">
        <v>22.179999999999996</v>
      </c>
      <c r="O3" s="5">
        <v>1.7410000000000001</v>
      </c>
      <c r="P3" s="5">
        <v>7.2140000000000004</v>
      </c>
      <c r="Q3" s="5">
        <v>0.57399999999999995</v>
      </c>
      <c r="R3" s="3">
        <v>3.68</v>
      </c>
      <c r="S3" s="5">
        <v>0.69199999999999995</v>
      </c>
      <c r="T3" s="5">
        <v>0.76900000000000002</v>
      </c>
      <c r="U3" s="5">
        <v>1.5249999999999999</v>
      </c>
      <c r="V3"/>
      <c r="Z3">
        <v>2</v>
      </c>
      <c r="AA3" s="3">
        <v>8.6</v>
      </c>
      <c r="AB3" s="3">
        <v>4.0999999999999996</v>
      </c>
      <c r="AC3" s="4">
        <v>12.89</v>
      </c>
      <c r="AD3" s="3">
        <v>0.48</v>
      </c>
      <c r="AE3" s="4">
        <v>59.8</v>
      </c>
      <c r="AF3" s="4">
        <v>17.2</v>
      </c>
      <c r="AG3" s="4">
        <v>56.7</v>
      </c>
      <c r="AH3" s="6">
        <v>40.1</v>
      </c>
      <c r="AI3" s="3">
        <v>74.105999999999995</v>
      </c>
      <c r="AJ3" s="6">
        <v>29.6</v>
      </c>
      <c r="AK3" s="16">
        <v>18.319999999999993</v>
      </c>
      <c r="AL3" s="5">
        <v>1.141</v>
      </c>
      <c r="AM3" s="5">
        <v>2.0140000000000002</v>
      </c>
      <c r="AN3" s="5">
        <v>0.54100000000000004</v>
      </c>
      <c r="AO3" s="3">
        <v>3.4400000000000004</v>
      </c>
      <c r="AP3" s="5">
        <v>0.74413799999999997</v>
      </c>
      <c r="AQ3" s="5">
        <v>0.221</v>
      </c>
      <c r="AR3" s="5">
        <v>0.38600000000000001</v>
      </c>
      <c r="AS3"/>
    </row>
    <row r="4" spans="1:45" x14ac:dyDescent="0.45">
      <c r="B4">
        <v>3</v>
      </c>
      <c r="C4" s="3">
        <v>8.68</v>
      </c>
      <c r="D4" s="3">
        <v>6</v>
      </c>
      <c r="E4" s="4">
        <v>23.2</v>
      </c>
      <c r="F4" s="3">
        <v>0.43</v>
      </c>
      <c r="G4" s="4">
        <v>15.2</v>
      </c>
      <c r="H4" s="6">
        <v>7.6</v>
      </c>
      <c r="I4" s="4">
        <v>59.8</v>
      </c>
      <c r="J4" s="6">
        <v>9.2100000000000009</v>
      </c>
      <c r="K4" s="4">
        <v>26.4</v>
      </c>
      <c r="L4" s="3">
        <v>81.45</v>
      </c>
      <c r="M4" s="6">
        <v>37.6</v>
      </c>
      <c r="N4" s="4">
        <v>23.149999999999995</v>
      </c>
      <c r="O4" s="5">
        <v>1.7889999999999999</v>
      </c>
      <c r="P4" s="5">
        <v>7.2140000000000004</v>
      </c>
      <c r="Q4" s="5">
        <v>0.59599999999999997</v>
      </c>
      <c r="R4" s="3">
        <v>4.2300000000000004</v>
      </c>
      <c r="S4" s="5">
        <v>0.72599999999999998</v>
      </c>
      <c r="T4" s="5">
        <v>0.84200000000000008</v>
      </c>
      <c r="U4" s="5">
        <v>1.3579999999999999</v>
      </c>
      <c r="V4"/>
      <c r="Z4">
        <v>3</v>
      </c>
      <c r="AA4" s="3">
        <v>8.68</v>
      </c>
      <c r="AB4" s="3">
        <v>6</v>
      </c>
      <c r="AC4" s="4">
        <v>23.2</v>
      </c>
      <c r="AD4" s="3">
        <v>0.43</v>
      </c>
      <c r="AE4" s="4">
        <v>64.2</v>
      </c>
      <c r="AF4" s="4">
        <v>18.100000000000001</v>
      </c>
      <c r="AG4" s="4">
        <v>57.6</v>
      </c>
      <c r="AH4" s="6">
        <v>40.9</v>
      </c>
      <c r="AI4" s="3">
        <v>72.536000000000001</v>
      </c>
      <c r="AJ4" s="6">
        <v>32.6</v>
      </c>
      <c r="AK4" s="16">
        <v>17.889999999999997</v>
      </c>
      <c r="AL4" s="5">
        <v>1.1890000000000001</v>
      </c>
      <c r="AM4" s="5">
        <v>2.0140000000000002</v>
      </c>
      <c r="AN4" s="5">
        <v>0.55899999999999994</v>
      </c>
      <c r="AO4" s="3">
        <v>3.8900000000000006</v>
      </c>
      <c r="AP4" s="5">
        <v>0.778138</v>
      </c>
      <c r="AQ4" s="5">
        <v>0.23100000000000001</v>
      </c>
      <c r="AR4" s="5">
        <v>0.40600000000000003</v>
      </c>
      <c r="AS4"/>
    </row>
    <row r="5" spans="1:45" x14ac:dyDescent="0.45">
      <c r="B5">
        <v>4</v>
      </c>
      <c r="C5" s="3">
        <v>8.68</v>
      </c>
      <c r="D5" s="3">
        <v>5.9</v>
      </c>
      <c r="E5" s="4">
        <v>21.4</v>
      </c>
      <c r="F5" s="3">
        <v>0.42</v>
      </c>
      <c r="G5" s="4">
        <v>13.9</v>
      </c>
      <c r="H5" s="6">
        <v>6.48</v>
      </c>
      <c r="I5" s="4">
        <v>63.4</v>
      </c>
      <c r="J5" s="6">
        <v>10.45</v>
      </c>
      <c r="K5" s="4">
        <v>24.8</v>
      </c>
      <c r="L5" s="3">
        <v>84.23</v>
      </c>
      <c r="M5" s="6">
        <v>37.1</v>
      </c>
      <c r="N5" s="4">
        <v>20.179999999999996</v>
      </c>
      <c r="O5" s="5">
        <v>1.8129999999999999</v>
      </c>
      <c r="P5" s="5">
        <v>7.1230000000000002</v>
      </c>
      <c r="Q5" s="5">
        <v>0.58099999999999996</v>
      </c>
      <c r="R5" s="3">
        <v>3.31</v>
      </c>
      <c r="S5" s="5">
        <v>0.69599999999999995</v>
      </c>
      <c r="T5" s="5">
        <v>0.749</v>
      </c>
      <c r="U5" s="5">
        <v>1.5359999999999998</v>
      </c>
      <c r="V5"/>
      <c r="Z5">
        <v>4</v>
      </c>
      <c r="AA5" s="3">
        <v>8.68</v>
      </c>
      <c r="AB5" s="3">
        <v>5.9</v>
      </c>
      <c r="AC5" s="4">
        <v>21.4</v>
      </c>
      <c r="AD5" s="3">
        <v>0.42</v>
      </c>
      <c r="AE5" s="4">
        <v>57.9</v>
      </c>
      <c r="AF5" s="4">
        <v>16.399999999999999</v>
      </c>
      <c r="AG5" s="4">
        <v>58.4</v>
      </c>
      <c r="AH5" s="6">
        <v>39.299999999999997</v>
      </c>
      <c r="AI5" s="3">
        <v>75.316000000000003</v>
      </c>
      <c r="AJ5" s="6">
        <v>32.1</v>
      </c>
      <c r="AK5" s="16">
        <v>16.319999999999993</v>
      </c>
      <c r="AL5" s="5">
        <v>1.2130000000000001</v>
      </c>
      <c r="AM5" s="5">
        <v>1.923</v>
      </c>
      <c r="AN5" s="5">
        <v>0.54399999999999993</v>
      </c>
      <c r="AO5" s="3">
        <v>3.57</v>
      </c>
      <c r="AP5" s="5">
        <v>0.74813799999999997</v>
      </c>
      <c r="AQ5" s="5">
        <v>0.216</v>
      </c>
      <c r="AR5" s="5">
        <v>0.42299999999999999</v>
      </c>
      <c r="AS5"/>
    </row>
    <row r="6" spans="1:45" x14ac:dyDescent="0.45">
      <c r="B6">
        <v>5</v>
      </c>
      <c r="C6" s="7">
        <v>8.7100000000000009</v>
      </c>
      <c r="D6" s="7">
        <v>6</v>
      </c>
      <c r="E6" s="4">
        <v>23.4</v>
      </c>
      <c r="F6" s="3">
        <v>0.52</v>
      </c>
      <c r="G6" s="4">
        <v>14.8</v>
      </c>
      <c r="H6" s="18">
        <v>9.93</v>
      </c>
      <c r="I6" s="4">
        <v>54.6</v>
      </c>
      <c r="J6" s="6">
        <v>11.5</v>
      </c>
      <c r="K6" s="4">
        <v>25.6</v>
      </c>
      <c r="L6" s="3">
        <v>80.45</v>
      </c>
      <c r="M6" s="6">
        <v>38.300000000000004</v>
      </c>
      <c r="N6" s="4">
        <v>21.839999999999996</v>
      </c>
      <c r="O6" s="5">
        <v>1.6890000000000001</v>
      </c>
      <c r="P6" s="5">
        <v>6.8959999999999999</v>
      </c>
      <c r="Q6" s="5">
        <v>0.58599999999999997</v>
      </c>
      <c r="R6" s="3">
        <v>3.86</v>
      </c>
      <c r="S6" s="5">
        <v>0.72599999999999998</v>
      </c>
      <c r="T6" s="5">
        <v>0.77500000000000002</v>
      </c>
      <c r="U6" s="5">
        <v>1.4689999999999999</v>
      </c>
      <c r="V6"/>
      <c r="Z6">
        <v>5</v>
      </c>
      <c r="AA6" s="7">
        <v>8.7100000000000009</v>
      </c>
      <c r="AB6" s="7">
        <v>6</v>
      </c>
      <c r="AC6" s="4">
        <v>23.4</v>
      </c>
      <c r="AD6" s="3">
        <v>0.52</v>
      </c>
      <c r="AE6" s="4">
        <v>56.7</v>
      </c>
      <c r="AF6" s="4">
        <v>16.8</v>
      </c>
      <c r="AG6" s="4">
        <v>53.4</v>
      </c>
      <c r="AH6" s="6">
        <v>40.1</v>
      </c>
      <c r="AI6" s="3">
        <v>74.260000000000005</v>
      </c>
      <c r="AJ6" s="6">
        <v>33.300000000000004</v>
      </c>
      <c r="AK6" s="16">
        <v>17.979999999999993</v>
      </c>
      <c r="AL6" s="5">
        <v>1.159</v>
      </c>
      <c r="AM6" s="5">
        <v>2.1259999999999999</v>
      </c>
      <c r="AN6" s="5">
        <v>0.55899999999999994</v>
      </c>
      <c r="AO6" s="3">
        <v>3.52</v>
      </c>
      <c r="AP6" s="5">
        <v>0.778138</v>
      </c>
      <c r="AQ6" s="5">
        <v>0.22500000000000001</v>
      </c>
      <c r="AR6" s="5">
        <v>0.42499999999999999</v>
      </c>
      <c r="AS6"/>
    </row>
    <row r="7" spans="1:45" x14ac:dyDescent="0.45">
      <c r="B7">
        <v>6</v>
      </c>
      <c r="C7" s="3">
        <v>8.7100000000000009</v>
      </c>
      <c r="D7" s="3">
        <v>6.6</v>
      </c>
      <c r="E7" s="4">
        <v>16.8</v>
      </c>
      <c r="F7" s="3">
        <v>0.47</v>
      </c>
      <c r="G7" s="4">
        <v>13.8</v>
      </c>
      <c r="H7" s="6">
        <v>8.4499999999999993</v>
      </c>
      <c r="I7" s="4">
        <v>54.8</v>
      </c>
      <c r="J7" s="6">
        <v>13.2</v>
      </c>
      <c r="K7" s="4">
        <v>24.7</v>
      </c>
      <c r="L7" s="3">
        <v>81.459999999999994</v>
      </c>
      <c r="M7" s="6">
        <v>36.700000000000003</v>
      </c>
      <c r="N7" s="4">
        <v>22.149999999999995</v>
      </c>
      <c r="O7" s="5">
        <v>1.742</v>
      </c>
      <c r="P7" s="5">
        <v>6.742</v>
      </c>
      <c r="Q7" s="5">
        <v>0.57599999999999996</v>
      </c>
      <c r="R7" s="3">
        <v>4.2300000000000004</v>
      </c>
      <c r="S7" s="5">
        <v>0.64500000000000002</v>
      </c>
      <c r="T7" s="5">
        <v>0.72860000000000003</v>
      </c>
      <c r="U7" s="5">
        <v>1.6409999999999998</v>
      </c>
      <c r="V7"/>
      <c r="Z7">
        <v>6</v>
      </c>
      <c r="AA7" s="3">
        <v>8.7100000000000009</v>
      </c>
      <c r="AB7" s="3">
        <v>6.6</v>
      </c>
      <c r="AC7" s="4">
        <v>16.8</v>
      </c>
      <c r="AD7" s="3">
        <v>0.47</v>
      </c>
      <c r="AE7" s="4">
        <v>64.7</v>
      </c>
      <c r="AF7" s="4">
        <v>17.2</v>
      </c>
      <c r="AG7" s="4">
        <v>52.8</v>
      </c>
      <c r="AH7" s="6">
        <v>39.200000000000003</v>
      </c>
      <c r="AI7" s="3">
        <v>75.13</v>
      </c>
      <c r="AJ7" s="6">
        <v>31.700000000000003</v>
      </c>
      <c r="AK7" s="16">
        <v>17.29</v>
      </c>
      <c r="AL7" s="5">
        <v>1.212</v>
      </c>
      <c r="AM7" s="5">
        <v>2.2149999999999999</v>
      </c>
      <c r="AN7" s="5">
        <v>0.54899999999999993</v>
      </c>
      <c r="AO7" s="3">
        <v>3.8900000000000006</v>
      </c>
      <c r="AP7" s="5">
        <v>0.69713800000000004</v>
      </c>
      <c r="AQ7" s="5">
        <v>0.221</v>
      </c>
      <c r="AR7" s="5">
        <v>0.39800000000000002</v>
      </c>
      <c r="AS7"/>
    </row>
    <row r="8" spans="1:45" x14ac:dyDescent="0.45">
      <c r="B8">
        <v>7</v>
      </c>
      <c r="C8" s="7">
        <v>8.74</v>
      </c>
      <c r="D8" s="7">
        <v>4.8</v>
      </c>
      <c r="E8" s="4">
        <v>28.9</v>
      </c>
      <c r="F8" s="3">
        <v>0.38</v>
      </c>
      <c r="G8" s="4">
        <v>13.2</v>
      </c>
      <c r="H8" s="18">
        <v>7.1</v>
      </c>
      <c r="I8" s="4">
        <v>61.2</v>
      </c>
      <c r="J8" s="6">
        <v>11.48</v>
      </c>
      <c r="K8" s="4">
        <v>23.9</v>
      </c>
      <c r="L8" s="3">
        <v>82.13</v>
      </c>
      <c r="M8" s="6">
        <v>37.4</v>
      </c>
      <c r="N8" s="4">
        <v>21.559999999999995</v>
      </c>
      <c r="O8" s="5">
        <v>1.845</v>
      </c>
      <c r="P8" s="5">
        <v>6.9409999999999998</v>
      </c>
      <c r="Q8" s="5">
        <v>0.58099999999999996</v>
      </c>
      <c r="R8" s="3">
        <v>4.1900000000000004</v>
      </c>
      <c r="S8" s="5">
        <v>0.65700000000000003</v>
      </c>
      <c r="T8" s="5">
        <v>0.81600000000000006</v>
      </c>
      <c r="U8" s="5">
        <v>1.8149999999999999</v>
      </c>
      <c r="V8"/>
      <c r="Z8">
        <v>7</v>
      </c>
      <c r="AA8" s="7">
        <v>8.74</v>
      </c>
      <c r="AB8" s="7">
        <v>4.8</v>
      </c>
      <c r="AC8" s="4">
        <v>28.9</v>
      </c>
      <c r="AD8" s="3">
        <v>0.38</v>
      </c>
      <c r="AE8" s="4">
        <v>61.5</v>
      </c>
      <c r="AF8" s="4">
        <v>16.8</v>
      </c>
      <c r="AG8" s="4">
        <v>51.4</v>
      </c>
      <c r="AH8" s="6">
        <v>38.4</v>
      </c>
      <c r="AI8" s="3">
        <v>75.23</v>
      </c>
      <c r="AJ8" s="6">
        <v>32.4</v>
      </c>
      <c r="AK8" s="16">
        <v>17.699999999999992</v>
      </c>
      <c r="AL8" s="5">
        <v>1.3149999999999999</v>
      </c>
      <c r="AM8" s="5">
        <v>1.9870000000000001</v>
      </c>
      <c r="AN8" s="5">
        <v>0.55399999999999994</v>
      </c>
      <c r="AO8" s="3">
        <v>3.8500000000000005</v>
      </c>
      <c r="AP8" s="5">
        <v>0.72021380000000002</v>
      </c>
      <c r="AQ8" s="5">
        <v>0.23799999999999999</v>
      </c>
      <c r="AR8" s="5">
        <v>0.379</v>
      </c>
      <c r="AS8"/>
    </row>
    <row r="9" spans="1:45" x14ac:dyDescent="0.45">
      <c r="B9">
        <v>8</v>
      </c>
      <c r="C9" s="3">
        <v>8.81</v>
      </c>
      <c r="D9" s="3">
        <v>5.4</v>
      </c>
      <c r="E9" s="4">
        <v>25.6</v>
      </c>
      <c r="F9" s="3">
        <v>0.38</v>
      </c>
      <c r="G9" s="6">
        <v>12.7</v>
      </c>
      <c r="H9" s="6">
        <v>6.48</v>
      </c>
      <c r="I9" s="4">
        <v>62.4</v>
      </c>
      <c r="J9" s="6">
        <v>12.2</v>
      </c>
      <c r="K9" s="4">
        <v>24.7</v>
      </c>
      <c r="L9" s="3">
        <v>81.23</v>
      </c>
      <c r="M9" s="6">
        <v>38.4</v>
      </c>
      <c r="N9" s="4">
        <v>20.439999999999994</v>
      </c>
      <c r="O9" s="5">
        <v>1.746</v>
      </c>
      <c r="P9" s="5">
        <v>7.0229999999999997</v>
      </c>
      <c r="Q9" s="5">
        <v>0.56200000000000006</v>
      </c>
      <c r="R9" s="3">
        <v>4.32</v>
      </c>
      <c r="S9" s="5">
        <v>0.68300000000000005</v>
      </c>
      <c r="T9" s="5">
        <v>0.876</v>
      </c>
      <c r="U9" s="5">
        <v>1.7909999999999999</v>
      </c>
      <c r="V9"/>
      <c r="Z9">
        <v>8</v>
      </c>
      <c r="AA9" s="3">
        <v>8.81</v>
      </c>
      <c r="AB9" s="3">
        <v>5.4</v>
      </c>
      <c r="AC9" s="4">
        <v>25.6</v>
      </c>
      <c r="AD9" s="3">
        <v>0.38</v>
      </c>
      <c r="AE9" s="4">
        <v>62.4</v>
      </c>
      <c r="AF9" s="4">
        <v>15.9</v>
      </c>
      <c r="AG9" s="4">
        <v>53.2</v>
      </c>
      <c r="AH9" s="6">
        <v>39.200000000000003</v>
      </c>
      <c r="AI9" s="3">
        <v>74.959999999999994</v>
      </c>
      <c r="AJ9" s="6">
        <v>33.4</v>
      </c>
      <c r="AK9" s="16">
        <v>16.579999999999991</v>
      </c>
      <c r="AL9" s="5">
        <v>1.216</v>
      </c>
      <c r="AM9" s="5">
        <v>2.0230000000000001</v>
      </c>
      <c r="AN9" s="5">
        <v>0.53500000000000003</v>
      </c>
      <c r="AO9" s="3">
        <v>3.9800000000000004</v>
      </c>
      <c r="AP9" s="5">
        <v>0.74621380000000004</v>
      </c>
      <c r="AQ9" s="5">
        <v>0.22600000000000001</v>
      </c>
      <c r="AR9" s="5">
        <v>0.41599999999999998</v>
      </c>
      <c r="AS9"/>
    </row>
    <row r="10" spans="1:45" x14ac:dyDescent="0.45">
      <c r="B10">
        <v>9</v>
      </c>
      <c r="C10" s="3">
        <v>8.82</v>
      </c>
      <c r="D10" s="3">
        <v>7.6000000000000005</v>
      </c>
      <c r="E10" s="4">
        <v>20.6</v>
      </c>
      <c r="F10" s="3">
        <v>0.42</v>
      </c>
      <c r="G10" s="6">
        <v>15.4</v>
      </c>
      <c r="H10" s="6">
        <v>5.89</v>
      </c>
      <c r="I10" s="4">
        <v>63.8</v>
      </c>
      <c r="J10" s="6">
        <v>10.45</v>
      </c>
      <c r="K10" s="4">
        <v>23.9</v>
      </c>
      <c r="L10" s="4">
        <v>83.12</v>
      </c>
      <c r="M10" s="6">
        <v>38.4</v>
      </c>
      <c r="N10" s="3">
        <v>18.959999999999997</v>
      </c>
      <c r="O10" s="5">
        <v>1.698</v>
      </c>
      <c r="P10" s="5">
        <v>6.9980000000000002</v>
      </c>
      <c r="Q10" s="5">
        <v>0.56699999999999995</v>
      </c>
      <c r="R10" s="3">
        <v>5.01</v>
      </c>
      <c r="S10" s="5">
        <v>0.64200000000000002</v>
      </c>
      <c r="T10" s="5">
        <v>0.94200000000000006</v>
      </c>
      <c r="U10" s="5">
        <v>1.825</v>
      </c>
      <c r="V10"/>
      <c r="Z10">
        <v>9</v>
      </c>
      <c r="AA10" s="3">
        <v>8.82</v>
      </c>
      <c r="AB10" s="3">
        <v>7.6000000000000005</v>
      </c>
      <c r="AC10" s="4">
        <v>20.6</v>
      </c>
      <c r="AD10" s="3">
        <v>0.42</v>
      </c>
      <c r="AE10" s="4">
        <v>58.7</v>
      </c>
      <c r="AF10" s="4">
        <v>16.399999999999999</v>
      </c>
      <c r="AG10" s="4">
        <v>50.4</v>
      </c>
      <c r="AH10" s="6">
        <v>39.9</v>
      </c>
      <c r="AI10" s="3">
        <v>74.23</v>
      </c>
      <c r="AJ10" s="6">
        <v>33.4</v>
      </c>
      <c r="AK10" s="16">
        <v>15.099999999999998</v>
      </c>
      <c r="AL10" s="5">
        <v>0.998</v>
      </c>
      <c r="AM10" s="5">
        <v>1.986</v>
      </c>
      <c r="AN10" s="5">
        <v>0.53999999999999992</v>
      </c>
      <c r="AO10" s="3">
        <v>3.87</v>
      </c>
      <c r="AP10" s="5">
        <v>0.7052138</v>
      </c>
      <c r="AQ10" s="5">
        <v>0.2341</v>
      </c>
      <c r="AR10" s="5">
        <v>0.42399999999999999</v>
      </c>
      <c r="AS10"/>
    </row>
    <row r="11" spans="1:45" x14ac:dyDescent="0.45">
      <c r="B11">
        <v>10</v>
      </c>
      <c r="C11" s="3">
        <v>8.82</v>
      </c>
      <c r="D11" s="3">
        <v>4.3</v>
      </c>
      <c r="E11" s="4">
        <v>25.8</v>
      </c>
      <c r="F11" s="3">
        <v>0.36</v>
      </c>
      <c r="G11" s="6">
        <v>15.2</v>
      </c>
      <c r="H11" s="6">
        <v>7.12</v>
      </c>
      <c r="I11" s="4">
        <v>53.8</v>
      </c>
      <c r="J11" s="6">
        <v>9.4600000000000009</v>
      </c>
      <c r="K11" s="4">
        <v>24.6</v>
      </c>
      <c r="L11" s="4">
        <v>82.46</v>
      </c>
      <c r="M11" s="6">
        <v>36.9</v>
      </c>
      <c r="N11" s="3">
        <v>18.459999999999997</v>
      </c>
      <c r="O11" s="5">
        <v>1.6457999999999999</v>
      </c>
      <c r="P11" s="5">
        <v>6.7480000000000002</v>
      </c>
      <c r="Q11" s="5">
        <v>0.57599999999999996</v>
      </c>
      <c r="R11" s="3">
        <v>4.46</v>
      </c>
      <c r="S11" s="5">
        <v>0.623</v>
      </c>
      <c r="T11" s="5">
        <v>0.876</v>
      </c>
      <c r="U11" s="5">
        <v>1.738</v>
      </c>
      <c r="V11"/>
      <c r="Z11">
        <v>10</v>
      </c>
      <c r="AA11" s="3">
        <v>8.82</v>
      </c>
      <c r="AB11" s="3">
        <v>4.3</v>
      </c>
      <c r="AC11" s="4">
        <v>25.8</v>
      </c>
      <c r="AD11" s="3">
        <v>0.36</v>
      </c>
      <c r="AE11" s="4">
        <v>56.7</v>
      </c>
      <c r="AF11" s="4">
        <v>17.100000000000001</v>
      </c>
      <c r="AG11" s="4">
        <v>52.4</v>
      </c>
      <c r="AH11" s="6">
        <v>39.1</v>
      </c>
      <c r="AI11" s="3">
        <v>71.56</v>
      </c>
      <c r="AJ11" s="6">
        <v>30.9</v>
      </c>
      <c r="AK11" s="16">
        <v>14.999999999999998</v>
      </c>
      <c r="AL11" s="5">
        <v>0.94579999999999997</v>
      </c>
      <c r="AM11" s="5">
        <v>2.113</v>
      </c>
      <c r="AN11" s="5">
        <v>0.54899999999999993</v>
      </c>
      <c r="AO11" s="3">
        <v>4.12</v>
      </c>
      <c r="AP11" s="5">
        <v>0.68621379999999998</v>
      </c>
      <c r="AQ11" s="5">
        <v>0.24099999999999999</v>
      </c>
      <c r="AR11" s="5">
        <v>0.41299999999999998</v>
      </c>
      <c r="AS11"/>
    </row>
    <row r="12" spans="1:45" x14ac:dyDescent="0.45">
      <c r="B12">
        <v>11</v>
      </c>
      <c r="C12" s="7">
        <v>8.84</v>
      </c>
      <c r="D12" s="7">
        <v>4.3</v>
      </c>
      <c r="E12" s="4">
        <v>20.399999999999999</v>
      </c>
      <c r="F12" s="9">
        <v>0.33</v>
      </c>
      <c r="G12" s="6">
        <v>17.399999999999999</v>
      </c>
      <c r="H12" s="18">
        <v>6.45</v>
      </c>
      <c r="I12" s="4">
        <v>56.8</v>
      </c>
      <c r="J12" s="6">
        <v>8.48</v>
      </c>
      <c r="K12" s="4">
        <v>25.6</v>
      </c>
      <c r="L12" s="4">
        <v>82.56</v>
      </c>
      <c r="M12" s="6">
        <v>38.4</v>
      </c>
      <c r="N12" s="3">
        <v>17.489999999999995</v>
      </c>
      <c r="O12" s="5">
        <v>1.845</v>
      </c>
      <c r="P12" s="5">
        <v>6.8970000000000002</v>
      </c>
      <c r="Q12" s="5">
        <v>0.56899999999999995</v>
      </c>
      <c r="R12" s="3">
        <v>5.12</v>
      </c>
      <c r="S12" s="5">
        <v>0.66400000000000003</v>
      </c>
      <c r="T12" s="5">
        <v>0.97899999999999998</v>
      </c>
      <c r="U12" s="5">
        <v>1.819</v>
      </c>
      <c r="V12"/>
      <c r="Z12">
        <v>11</v>
      </c>
      <c r="AA12" s="7">
        <v>8.84</v>
      </c>
      <c r="AB12" s="7">
        <v>4.3</v>
      </c>
      <c r="AC12" s="4">
        <v>20.399999999999999</v>
      </c>
      <c r="AD12" s="9">
        <v>0.33</v>
      </c>
      <c r="AE12" s="4">
        <v>54.6</v>
      </c>
      <c r="AF12" s="4">
        <v>16.399999999999999</v>
      </c>
      <c r="AG12" s="4">
        <v>53.4</v>
      </c>
      <c r="AH12" s="6">
        <v>40.1</v>
      </c>
      <c r="AI12" s="3">
        <v>72.02</v>
      </c>
      <c r="AJ12" s="6">
        <v>32.199999999999996</v>
      </c>
      <c r="AK12" s="16">
        <v>14.869999999999996</v>
      </c>
      <c r="AL12" s="5">
        <v>1.0449999999999999</v>
      </c>
      <c r="AM12" s="5">
        <v>2.2970000000000002</v>
      </c>
      <c r="AN12" s="5">
        <v>0.54199999999999993</v>
      </c>
      <c r="AO12" s="3">
        <v>4.0199999999999996</v>
      </c>
      <c r="AP12" s="5">
        <v>0.72721380000000002</v>
      </c>
      <c r="AQ12" s="5">
        <v>0.25600000000000001</v>
      </c>
      <c r="AR12" s="5">
        <v>0.439</v>
      </c>
      <c r="AS12"/>
    </row>
    <row r="13" spans="1:45" x14ac:dyDescent="0.45">
      <c r="B13">
        <v>12</v>
      </c>
      <c r="C13" s="3">
        <v>8.870000000000001</v>
      </c>
      <c r="D13" s="3">
        <v>5.5</v>
      </c>
      <c r="E13" s="4">
        <v>21.8</v>
      </c>
      <c r="F13" s="3">
        <v>0.43</v>
      </c>
      <c r="G13" s="6">
        <v>13.8</v>
      </c>
      <c r="H13" s="6">
        <v>8.4499999999999993</v>
      </c>
      <c r="I13" s="4">
        <v>54.7</v>
      </c>
      <c r="J13" s="6">
        <v>7.42</v>
      </c>
      <c r="K13" s="4">
        <v>24.9</v>
      </c>
      <c r="L13" s="3">
        <v>81.010000000000005</v>
      </c>
      <c r="M13" s="6">
        <v>37.6</v>
      </c>
      <c r="N13" s="3">
        <v>17.929999999999996</v>
      </c>
      <c r="O13" s="5">
        <v>1.6459999999999999</v>
      </c>
      <c r="P13" s="5">
        <v>6.7450000000000001</v>
      </c>
      <c r="Q13" s="5">
        <v>0.55500000000000005</v>
      </c>
      <c r="R13" s="3">
        <v>4.87</v>
      </c>
      <c r="S13" s="5">
        <v>0.66200000000000003</v>
      </c>
      <c r="T13" s="5">
        <v>0.876</v>
      </c>
      <c r="U13" s="5">
        <v>1.702</v>
      </c>
      <c r="V13"/>
      <c r="Z13">
        <v>12</v>
      </c>
      <c r="AA13" s="3">
        <v>8.870000000000001</v>
      </c>
      <c r="AB13" s="3">
        <v>5.5</v>
      </c>
      <c r="AC13" s="4">
        <v>21.8</v>
      </c>
      <c r="AD13" s="3">
        <v>0.43</v>
      </c>
      <c r="AE13" s="4">
        <v>53.4</v>
      </c>
      <c r="AF13" s="4">
        <v>16.2</v>
      </c>
      <c r="AG13" s="4">
        <v>54.6</v>
      </c>
      <c r="AH13" s="6">
        <v>39.4</v>
      </c>
      <c r="AI13" s="3">
        <v>73.23</v>
      </c>
      <c r="AJ13" s="6">
        <v>31.400000000000002</v>
      </c>
      <c r="AK13" s="16">
        <v>15.309999999999997</v>
      </c>
      <c r="AL13" s="5">
        <v>0.94599999999999995</v>
      </c>
      <c r="AM13" s="5">
        <v>2.145</v>
      </c>
      <c r="AN13" s="5">
        <v>0.51800000000000002</v>
      </c>
      <c r="AO13" s="3">
        <v>4.13</v>
      </c>
      <c r="AP13" s="5">
        <v>0.72521380000000002</v>
      </c>
      <c r="AQ13" s="5">
        <v>0.23899999999999999</v>
      </c>
      <c r="AR13" s="5">
        <v>0.44700000000000001</v>
      </c>
      <c r="AS13"/>
    </row>
    <row r="14" spans="1:45" x14ac:dyDescent="0.45">
      <c r="B14">
        <v>13</v>
      </c>
      <c r="C14" s="3">
        <v>8.8800000000000008</v>
      </c>
      <c r="D14" s="3">
        <v>6.6</v>
      </c>
      <c r="E14" s="4">
        <v>26.4</v>
      </c>
      <c r="F14" s="3">
        <v>0.38</v>
      </c>
      <c r="G14" s="6">
        <v>16.2</v>
      </c>
      <c r="H14" s="6">
        <v>9.1199999999999992</v>
      </c>
      <c r="I14" s="4">
        <v>59.8</v>
      </c>
      <c r="J14" s="6">
        <v>10.74</v>
      </c>
      <c r="K14" s="4">
        <v>24.3</v>
      </c>
      <c r="L14" s="3">
        <v>80.459999999999994</v>
      </c>
      <c r="M14" s="6">
        <v>36.799999999999997</v>
      </c>
      <c r="N14" s="3">
        <v>18.929999999999996</v>
      </c>
      <c r="O14" s="5">
        <v>1.712</v>
      </c>
      <c r="P14" s="5">
        <v>6.7889999999999997</v>
      </c>
      <c r="Q14" s="5">
        <v>0.56799999999999995</v>
      </c>
      <c r="R14" s="3">
        <v>4.5599999999999996</v>
      </c>
      <c r="S14" s="5">
        <v>0.64500000000000002</v>
      </c>
      <c r="T14" s="5">
        <v>0.86599999999999999</v>
      </c>
      <c r="U14" s="5">
        <v>1.7249999999999999</v>
      </c>
      <c r="V14"/>
      <c r="Z14">
        <v>13</v>
      </c>
      <c r="AA14" s="3">
        <v>8.8800000000000008</v>
      </c>
      <c r="AB14" s="3">
        <v>6.6</v>
      </c>
      <c r="AC14" s="4">
        <v>26.4</v>
      </c>
      <c r="AD14" s="3">
        <v>0.38</v>
      </c>
      <c r="AE14" s="4">
        <v>56.2</v>
      </c>
      <c r="AF14" s="4">
        <v>15.8</v>
      </c>
      <c r="AG14" s="4">
        <v>52.4</v>
      </c>
      <c r="AH14" s="6">
        <v>38.799999999999997</v>
      </c>
      <c r="AI14" s="3">
        <v>70.19</v>
      </c>
      <c r="AJ14" s="6">
        <v>30.599999999999998</v>
      </c>
      <c r="AK14" s="16">
        <v>16.309999999999995</v>
      </c>
      <c r="AL14" s="5">
        <v>1.012</v>
      </c>
      <c r="AM14" s="5">
        <v>1.845</v>
      </c>
      <c r="AN14" s="5">
        <v>0.54509999999999992</v>
      </c>
      <c r="AO14" s="3">
        <v>4.0199999999999996</v>
      </c>
      <c r="AP14" s="5">
        <v>0.71821380000000001</v>
      </c>
      <c r="AQ14" s="5">
        <v>0.246</v>
      </c>
      <c r="AR14" s="5">
        <v>0.46700000000000003</v>
      </c>
      <c r="AS14"/>
    </row>
    <row r="15" spans="1:45" x14ac:dyDescent="0.45">
      <c r="B15">
        <v>14</v>
      </c>
      <c r="C15" s="3">
        <v>8.98</v>
      </c>
      <c r="D15" s="3">
        <v>6.5</v>
      </c>
      <c r="E15" s="4">
        <v>31.2</v>
      </c>
      <c r="F15" s="3">
        <v>0.38</v>
      </c>
      <c r="G15" s="6">
        <v>14.8</v>
      </c>
      <c r="H15" s="6">
        <v>10.5</v>
      </c>
      <c r="I15" s="4">
        <v>61.5</v>
      </c>
      <c r="J15" s="6">
        <v>8.89</v>
      </c>
      <c r="K15" s="4">
        <v>25.6</v>
      </c>
      <c r="L15" s="3">
        <v>80.56</v>
      </c>
      <c r="M15" s="6">
        <v>38.9</v>
      </c>
      <c r="N15" s="3">
        <v>16.979999999999997</v>
      </c>
      <c r="O15" s="5">
        <v>1.647</v>
      </c>
      <c r="P15" s="5">
        <v>6.6050000000000004</v>
      </c>
      <c r="Q15" s="5">
        <v>0.56399999999999995</v>
      </c>
      <c r="R15" s="3">
        <v>4.75</v>
      </c>
      <c r="S15" s="5">
        <v>0.65300000000000002</v>
      </c>
      <c r="T15" s="5">
        <v>1.0529999999999999</v>
      </c>
      <c r="U15" s="5">
        <v>1.839</v>
      </c>
      <c r="V15"/>
      <c r="Z15">
        <v>14</v>
      </c>
      <c r="AA15" s="3">
        <v>8.98</v>
      </c>
      <c r="AB15" s="3">
        <v>6.5</v>
      </c>
      <c r="AC15" s="4">
        <v>31.2</v>
      </c>
      <c r="AD15" s="3">
        <v>0.38</v>
      </c>
      <c r="AE15" s="4">
        <v>52.4</v>
      </c>
      <c r="AF15" s="4">
        <v>16.2</v>
      </c>
      <c r="AG15" s="4">
        <v>50.8</v>
      </c>
      <c r="AH15" s="6">
        <v>40.1</v>
      </c>
      <c r="AI15" s="3">
        <v>69.98</v>
      </c>
      <c r="AJ15" s="6">
        <v>32.699999999999996</v>
      </c>
      <c r="AK15" s="16">
        <v>14.359999999999998</v>
      </c>
      <c r="AL15" s="5">
        <v>0.94700000000000006</v>
      </c>
      <c r="AM15" s="5">
        <v>1.849</v>
      </c>
      <c r="AN15" s="5">
        <v>0.54109999999999991</v>
      </c>
      <c r="AO15" s="3">
        <v>4.21</v>
      </c>
      <c r="AP15" s="5">
        <v>0.72621380000000002</v>
      </c>
      <c r="AQ15" s="5">
        <v>0.251</v>
      </c>
      <c r="AR15" s="5">
        <v>0.43099999999999999</v>
      </c>
      <c r="AS15"/>
    </row>
    <row r="16" spans="1:45" x14ac:dyDescent="0.45">
      <c r="B16">
        <v>15</v>
      </c>
      <c r="C16" s="3">
        <v>8.99</v>
      </c>
      <c r="D16" s="3">
        <v>5.5</v>
      </c>
      <c r="E16" s="4">
        <v>23.4</v>
      </c>
      <c r="F16" s="3">
        <v>0.37</v>
      </c>
      <c r="G16" s="6">
        <v>13.9</v>
      </c>
      <c r="H16" s="6">
        <v>7.56</v>
      </c>
      <c r="I16" s="4">
        <v>53.3</v>
      </c>
      <c r="J16" s="6">
        <v>11.89</v>
      </c>
      <c r="K16" s="4">
        <v>24.2</v>
      </c>
      <c r="L16" s="3">
        <v>79.89</v>
      </c>
      <c r="M16" s="6">
        <v>40.9</v>
      </c>
      <c r="N16" s="3">
        <v>18.259999999999994</v>
      </c>
      <c r="O16" s="5">
        <v>1.714</v>
      </c>
      <c r="P16" s="5">
        <v>6.5890000000000004</v>
      </c>
      <c r="Q16" s="5">
        <v>0.55800000000000005</v>
      </c>
      <c r="R16" s="3">
        <v>5.0599999999999996</v>
      </c>
      <c r="S16" s="5">
        <v>0.629</v>
      </c>
      <c r="T16" s="5">
        <v>0.95300000000000007</v>
      </c>
      <c r="U16" s="5">
        <v>1.9249999999999998</v>
      </c>
      <c r="V16"/>
      <c r="Z16">
        <v>15</v>
      </c>
      <c r="AA16" s="3">
        <v>8.99</v>
      </c>
      <c r="AB16" s="3">
        <v>5.5</v>
      </c>
      <c r="AC16" s="4">
        <v>23.4</v>
      </c>
      <c r="AD16" s="3">
        <v>0.37</v>
      </c>
      <c r="AE16" s="4">
        <v>54.3</v>
      </c>
      <c r="AF16" s="4">
        <v>15.4</v>
      </c>
      <c r="AG16" s="4">
        <v>53.1</v>
      </c>
      <c r="AH16" s="6">
        <v>38.200000000000003</v>
      </c>
      <c r="AI16" s="3">
        <v>70.48</v>
      </c>
      <c r="AJ16" s="6">
        <v>34.699999999999996</v>
      </c>
      <c r="AK16" s="16">
        <v>15.639999999999995</v>
      </c>
      <c r="AL16" s="5">
        <v>1.014</v>
      </c>
      <c r="AM16" s="5">
        <v>2.0760000000000001</v>
      </c>
      <c r="AN16" s="5">
        <v>0.53510000000000002</v>
      </c>
      <c r="AO16" s="3">
        <v>4.12</v>
      </c>
      <c r="AP16" s="5">
        <v>0.7022138</v>
      </c>
      <c r="AQ16" s="5">
        <v>0.26300000000000001</v>
      </c>
      <c r="AR16" s="5">
        <v>0.48599999999999999</v>
      </c>
      <c r="AS16"/>
    </row>
    <row r="17" spans="1:45" x14ac:dyDescent="0.45">
      <c r="A17" t="s">
        <v>451</v>
      </c>
      <c r="B17">
        <v>16</v>
      </c>
      <c r="C17" s="3">
        <v>8.56</v>
      </c>
      <c r="D17" s="3">
        <v>4.9999999999999991</v>
      </c>
      <c r="E17" s="4">
        <v>14.51</v>
      </c>
      <c r="F17" s="3">
        <v>0.48</v>
      </c>
      <c r="G17" s="4">
        <v>13.8</v>
      </c>
      <c r="H17" s="6">
        <v>5.14</v>
      </c>
      <c r="I17" s="4">
        <v>71.400000000000006</v>
      </c>
      <c r="J17" s="6">
        <v>9.25</v>
      </c>
      <c r="K17" s="6">
        <f t="shared" ref="K17:K22" si="0">K2+1.2</f>
        <v>26</v>
      </c>
      <c r="L17" s="3">
        <v>86.53</v>
      </c>
      <c r="M17" s="6">
        <f>M2-3.2</f>
        <v>31.540000000000003</v>
      </c>
      <c r="N17" s="3">
        <v>23.46</v>
      </c>
      <c r="O17" s="5">
        <v>2.4489999999999998</v>
      </c>
      <c r="P17" s="5">
        <v>10.112</v>
      </c>
      <c r="Q17" s="5">
        <v>0.626</v>
      </c>
      <c r="R17" s="3">
        <v>3.32</v>
      </c>
      <c r="S17" s="5">
        <v>0.84699999999999998</v>
      </c>
      <c r="T17" s="5">
        <v>0.58199999999999996</v>
      </c>
      <c r="U17" s="4">
        <v>1.026</v>
      </c>
      <c r="Z17">
        <v>1</v>
      </c>
      <c r="AA17" s="3">
        <v>8.56</v>
      </c>
      <c r="AB17" s="3">
        <v>4.9999999999999991</v>
      </c>
      <c r="AC17" s="4">
        <v>14.51</v>
      </c>
      <c r="AD17" s="3">
        <v>0.48</v>
      </c>
      <c r="AE17" s="4">
        <f>AE2+5.4</f>
        <v>68.8</v>
      </c>
      <c r="AF17" s="4">
        <v>17.200000000000003</v>
      </c>
      <c r="AG17" s="6">
        <f>AG2+5.4</f>
        <v>63.8</v>
      </c>
      <c r="AH17" s="6">
        <f>AH2+0.675</f>
        <v>39.974999999999994</v>
      </c>
      <c r="AI17" s="3">
        <v>77.73</v>
      </c>
      <c r="AJ17" s="6">
        <v>26.340000000000003</v>
      </c>
      <c r="AK17" s="16">
        <v>20.13</v>
      </c>
      <c r="AL17" s="19">
        <v>1.518</v>
      </c>
      <c r="AM17" s="5">
        <v>2.8969999999999998</v>
      </c>
      <c r="AN17" s="5">
        <v>0.59399999999999997</v>
      </c>
      <c r="AO17" s="3">
        <v>3.16</v>
      </c>
      <c r="AP17" s="5">
        <v>0.92800000000000005</v>
      </c>
      <c r="AQ17" s="5">
        <v>0.151</v>
      </c>
      <c r="AR17" s="5">
        <v>0.29599999999999999</v>
      </c>
    </row>
    <row r="18" spans="1:45" x14ac:dyDescent="0.45">
      <c r="B18">
        <v>17</v>
      </c>
      <c r="C18" s="3">
        <v>8.6</v>
      </c>
      <c r="D18" s="3">
        <v>4.0999999999999996</v>
      </c>
      <c r="E18" s="4">
        <v>12.89</v>
      </c>
      <c r="F18" s="3">
        <v>0.48</v>
      </c>
      <c r="G18" s="4">
        <v>16.100000000000001</v>
      </c>
      <c r="H18" s="6">
        <v>2.75</v>
      </c>
      <c r="I18" s="4">
        <v>72.5</v>
      </c>
      <c r="J18" s="6">
        <v>7.45</v>
      </c>
      <c r="K18" s="6">
        <f t="shared" si="0"/>
        <v>26.8</v>
      </c>
      <c r="L18" s="3">
        <v>86.12</v>
      </c>
      <c r="M18" s="6">
        <f>M3-3.2</f>
        <v>31.400000000000002</v>
      </c>
      <c r="N18" s="3">
        <v>24.14</v>
      </c>
      <c r="O18" s="5">
        <v>2.347</v>
      </c>
      <c r="P18" s="5">
        <v>9.4559999999999995</v>
      </c>
      <c r="Q18" s="5">
        <v>0.60599999999999998</v>
      </c>
      <c r="R18" s="3">
        <v>3.04</v>
      </c>
      <c r="S18" s="5">
        <v>0.91500000000000004</v>
      </c>
      <c r="T18" s="5">
        <v>0.628</v>
      </c>
      <c r="U18" s="4">
        <v>1.181</v>
      </c>
      <c r="Z18">
        <v>2</v>
      </c>
      <c r="AA18" s="3">
        <v>8.6</v>
      </c>
      <c r="AB18" s="3">
        <v>4.0999999999999996</v>
      </c>
      <c r="AC18" s="4">
        <v>12.89</v>
      </c>
      <c r="AD18" s="3">
        <v>0.48</v>
      </c>
      <c r="AE18" s="4">
        <f>AE3+5.4</f>
        <v>65.2</v>
      </c>
      <c r="AF18" s="4">
        <v>18.400000000000002</v>
      </c>
      <c r="AG18" s="6">
        <f>AG3+4.8</f>
        <v>61.5</v>
      </c>
      <c r="AH18" s="6">
        <f>AH3+0.675</f>
        <v>40.774999999999999</v>
      </c>
      <c r="AI18" s="3">
        <v>78.820000000000007</v>
      </c>
      <c r="AJ18" s="6">
        <v>26.200000000000003</v>
      </c>
      <c r="AK18" s="16">
        <v>21.26</v>
      </c>
      <c r="AL18" s="19">
        <v>1.387</v>
      </c>
      <c r="AM18" s="5">
        <v>2.4140000000000001</v>
      </c>
      <c r="AN18" s="5">
        <v>0.57399999999999995</v>
      </c>
      <c r="AO18" s="3">
        <v>2.64</v>
      </c>
      <c r="AP18" s="5">
        <v>0.93700000000000006</v>
      </c>
      <c r="AQ18" s="5">
        <v>0.16700000000000001</v>
      </c>
      <c r="AR18" s="5">
        <v>0.30599999999999999</v>
      </c>
    </row>
    <row r="19" spans="1:45" x14ac:dyDescent="0.45">
      <c r="B19">
        <v>18</v>
      </c>
      <c r="C19" s="3">
        <v>8.68</v>
      </c>
      <c r="D19" s="3">
        <v>6</v>
      </c>
      <c r="E19" s="4">
        <v>23.2</v>
      </c>
      <c r="F19" s="3">
        <v>0.43</v>
      </c>
      <c r="G19" s="4">
        <v>16.8</v>
      </c>
      <c r="H19" s="6">
        <v>5.48</v>
      </c>
      <c r="I19" s="4">
        <v>69.7</v>
      </c>
      <c r="J19" s="6">
        <v>6.85</v>
      </c>
      <c r="K19" s="6">
        <f t="shared" si="0"/>
        <v>27.599999999999998</v>
      </c>
      <c r="L19" s="3">
        <v>84.58</v>
      </c>
      <c r="M19" s="6">
        <f>M4-3.2</f>
        <v>34.4</v>
      </c>
      <c r="N19" s="3">
        <v>26.47</v>
      </c>
      <c r="O19" s="5">
        <v>2.1890000000000001</v>
      </c>
      <c r="P19" s="5">
        <v>10.231</v>
      </c>
      <c r="Q19" s="5">
        <v>0.61099999999999999</v>
      </c>
      <c r="R19" s="3">
        <v>3.32</v>
      </c>
      <c r="S19" s="5">
        <v>0.96299999999999997</v>
      </c>
      <c r="T19" s="5">
        <v>0.68600000000000005</v>
      </c>
      <c r="U19" s="4">
        <v>1.093</v>
      </c>
      <c r="Z19">
        <v>3</v>
      </c>
      <c r="AA19" s="3">
        <v>8.68</v>
      </c>
      <c r="AB19" s="3">
        <v>6</v>
      </c>
      <c r="AC19" s="4">
        <v>23.2</v>
      </c>
      <c r="AD19" s="3">
        <v>0.43</v>
      </c>
      <c r="AE19" s="4">
        <f>AE4+5.4</f>
        <v>69.600000000000009</v>
      </c>
      <c r="AF19" s="4">
        <v>19.300000000000004</v>
      </c>
      <c r="AG19" s="6">
        <f>AG4+4.8</f>
        <v>62.4</v>
      </c>
      <c r="AH19" s="6">
        <f>AH4+0.675</f>
        <v>41.574999999999996</v>
      </c>
      <c r="AI19" s="3">
        <v>77.53</v>
      </c>
      <c r="AJ19" s="6">
        <v>29.2</v>
      </c>
      <c r="AK19" s="16">
        <v>19.45</v>
      </c>
      <c r="AL19" s="19">
        <v>1.389</v>
      </c>
      <c r="AM19" s="5">
        <v>2.5459999999999998</v>
      </c>
      <c r="AN19" s="5">
        <v>0.56699999999999995</v>
      </c>
      <c r="AO19" s="3">
        <v>3.16</v>
      </c>
      <c r="AP19" s="5">
        <v>0.92100000000000004</v>
      </c>
      <c r="AQ19" s="5">
        <v>0.187</v>
      </c>
      <c r="AR19" s="5">
        <v>0.29399999999999998</v>
      </c>
    </row>
    <row r="20" spans="1:45" x14ac:dyDescent="0.45">
      <c r="B20">
        <v>19</v>
      </c>
      <c r="C20" s="3">
        <v>8.68</v>
      </c>
      <c r="D20" s="3">
        <v>5.9</v>
      </c>
      <c r="E20" s="4">
        <v>21.4</v>
      </c>
      <c r="F20" s="3">
        <v>0.42</v>
      </c>
      <c r="G20" s="4">
        <v>17.399999999999999</v>
      </c>
      <c r="H20" s="6">
        <v>5.41</v>
      </c>
      <c r="I20" s="4">
        <v>74.099999999999994</v>
      </c>
      <c r="J20" s="6">
        <v>8.4499999999999993</v>
      </c>
      <c r="K20" s="6">
        <f t="shared" si="0"/>
        <v>26</v>
      </c>
      <c r="L20" s="3">
        <v>86.46</v>
      </c>
      <c r="M20" s="6">
        <v>32.799999999999997</v>
      </c>
      <c r="N20" s="3">
        <v>23.45</v>
      </c>
      <c r="O20" s="5">
        <v>2.3140000000000001</v>
      </c>
      <c r="P20" s="5">
        <v>10.244999999999999</v>
      </c>
      <c r="Q20" s="5">
        <v>0.623</v>
      </c>
      <c r="R20" s="3">
        <v>2.6999999999999997</v>
      </c>
      <c r="S20" s="5">
        <v>0.81699999999999995</v>
      </c>
      <c r="T20" s="5">
        <v>0.58899999999999997</v>
      </c>
      <c r="U20" s="4">
        <v>1.1759999999999999</v>
      </c>
      <c r="Z20">
        <v>4</v>
      </c>
      <c r="AA20" s="3">
        <v>8.68</v>
      </c>
      <c r="AB20" s="3">
        <v>5.9</v>
      </c>
      <c r="AC20" s="4">
        <v>21.4</v>
      </c>
      <c r="AD20" s="3">
        <v>0.42</v>
      </c>
      <c r="AE20" s="4">
        <f>AE5+5.4</f>
        <v>63.3</v>
      </c>
      <c r="AF20" s="4">
        <v>17.600000000000001</v>
      </c>
      <c r="AG20" s="6">
        <f>AG5+4.8</f>
        <v>63.199999999999996</v>
      </c>
      <c r="AH20" s="6">
        <f>AH5+0.675</f>
        <v>39.974999999999994</v>
      </c>
      <c r="AI20" s="3">
        <v>78.41</v>
      </c>
      <c r="AJ20" s="6">
        <v>27.599999999999998</v>
      </c>
      <c r="AK20" s="16">
        <v>19.96</v>
      </c>
      <c r="AL20" s="19">
        <v>1.4139999999999999</v>
      </c>
      <c r="AM20" s="5">
        <v>2.323</v>
      </c>
      <c r="AN20" s="5">
        <v>0.57099999999999995</v>
      </c>
      <c r="AO20" s="3">
        <v>2.65</v>
      </c>
      <c r="AP20" s="5">
        <v>1.0209999999999999</v>
      </c>
      <c r="AQ20" s="5">
        <v>0.17100000000000001</v>
      </c>
      <c r="AR20" s="5">
        <v>0.30599999999999999</v>
      </c>
    </row>
    <row r="21" spans="1:45" x14ac:dyDescent="0.45">
      <c r="B21">
        <v>20</v>
      </c>
      <c r="C21" s="7">
        <v>8.7100000000000009</v>
      </c>
      <c r="D21" s="7">
        <v>6</v>
      </c>
      <c r="E21" s="4">
        <v>23.4</v>
      </c>
      <c r="F21" s="3">
        <v>0.52</v>
      </c>
      <c r="G21" s="4">
        <v>16.7</v>
      </c>
      <c r="H21" s="6">
        <v>7.89</v>
      </c>
      <c r="I21" s="4">
        <v>66.400000000000006</v>
      </c>
      <c r="J21" s="6">
        <v>8.25</v>
      </c>
      <c r="K21" s="6">
        <f t="shared" si="0"/>
        <v>26.8</v>
      </c>
      <c r="L21" s="3">
        <v>84.23</v>
      </c>
      <c r="M21" s="6">
        <v>33.6</v>
      </c>
      <c r="N21" s="3">
        <v>25.14</v>
      </c>
      <c r="O21" s="5">
        <v>2.3340000000000001</v>
      </c>
      <c r="P21" s="5">
        <v>9.4250000000000007</v>
      </c>
      <c r="Q21" s="5">
        <v>0.60099999999999998</v>
      </c>
      <c r="R21" s="3">
        <v>3.02</v>
      </c>
      <c r="S21" s="5">
        <v>0.82599999999999996</v>
      </c>
      <c r="T21" s="5">
        <v>0.57399999999999995</v>
      </c>
      <c r="U21" s="4">
        <v>1.1579999999999999</v>
      </c>
      <c r="Z21">
        <v>5</v>
      </c>
      <c r="AA21" s="7">
        <v>8.7100000000000009</v>
      </c>
      <c r="AB21" s="7">
        <v>6</v>
      </c>
      <c r="AC21" s="4">
        <v>23.4</v>
      </c>
      <c r="AD21" s="3">
        <v>0.52</v>
      </c>
      <c r="AE21" s="4">
        <f>AE6+7.2</f>
        <v>63.900000000000006</v>
      </c>
      <c r="AF21" s="4">
        <v>18.000000000000004</v>
      </c>
      <c r="AG21" s="6">
        <f>AG6+4.8</f>
        <v>58.199999999999996</v>
      </c>
      <c r="AH21" s="6">
        <f t="shared" ref="AH21:AH27" si="1">AH6+0.895</f>
        <v>40.995000000000005</v>
      </c>
      <c r="AI21" s="3">
        <v>77.88000000000001</v>
      </c>
      <c r="AJ21" s="6">
        <v>28.400000000000002</v>
      </c>
      <c r="AK21" s="16">
        <v>20.86</v>
      </c>
      <c r="AL21" s="19">
        <v>1.3740000000000001</v>
      </c>
      <c r="AM21" s="5">
        <v>2.714</v>
      </c>
      <c r="AN21" s="5">
        <v>0.57399999999999995</v>
      </c>
      <c r="AO21" s="3">
        <v>2.81</v>
      </c>
      <c r="AP21" s="5">
        <v>0.89700000000000002</v>
      </c>
      <c r="AQ21" s="5">
        <v>0.186</v>
      </c>
      <c r="AR21" s="5">
        <v>0.32699999999999996</v>
      </c>
    </row>
    <row r="22" spans="1:45" x14ac:dyDescent="0.45">
      <c r="B22">
        <v>21</v>
      </c>
      <c r="C22" s="3">
        <v>8.7100000000000009</v>
      </c>
      <c r="D22" s="3">
        <v>6.6</v>
      </c>
      <c r="E22" s="4">
        <v>16.8</v>
      </c>
      <c r="F22" s="3">
        <v>0.47</v>
      </c>
      <c r="G22" s="4">
        <v>16.100000000000001</v>
      </c>
      <c r="H22" s="6">
        <v>6.48</v>
      </c>
      <c r="I22" s="4">
        <v>61.4</v>
      </c>
      <c r="J22" s="6">
        <v>11.25</v>
      </c>
      <c r="K22" s="6">
        <f t="shared" si="0"/>
        <v>25.9</v>
      </c>
      <c r="L22" s="3">
        <v>85.12</v>
      </c>
      <c r="M22" s="6">
        <v>31.8</v>
      </c>
      <c r="N22" s="3">
        <v>26.08</v>
      </c>
      <c r="O22" s="5">
        <v>2.4449999999999998</v>
      </c>
      <c r="P22" s="5">
        <v>9.2469999999999999</v>
      </c>
      <c r="Q22" s="5">
        <v>0.61099999999999999</v>
      </c>
      <c r="R22" s="3">
        <v>3.6199999999999997</v>
      </c>
      <c r="S22" s="5">
        <v>0.78900000000000003</v>
      </c>
      <c r="T22" s="5">
        <v>0.51600000000000001</v>
      </c>
      <c r="U22" s="4">
        <v>1.2170000000000001</v>
      </c>
      <c r="Z22">
        <v>6</v>
      </c>
      <c r="AA22" s="3">
        <v>8.7100000000000009</v>
      </c>
      <c r="AB22" s="3">
        <v>6.6</v>
      </c>
      <c r="AC22" s="4">
        <v>16.8</v>
      </c>
      <c r="AD22" s="3">
        <v>0.47</v>
      </c>
      <c r="AE22" s="4">
        <f>AE7+7.2</f>
        <v>71.900000000000006</v>
      </c>
      <c r="AF22" s="4">
        <v>18.600000000000001</v>
      </c>
      <c r="AG22" s="6">
        <f t="shared" ref="AG22:AG27" si="2">AG7+5.8</f>
        <v>58.599999999999994</v>
      </c>
      <c r="AH22" s="6">
        <f t="shared" si="1"/>
        <v>40.095000000000006</v>
      </c>
      <c r="AI22" s="3">
        <v>78.77000000000001</v>
      </c>
      <c r="AJ22" s="6">
        <v>26.6</v>
      </c>
      <c r="AK22" s="16">
        <v>18.36</v>
      </c>
      <c r="AL22" s="19">
        <v>1.4849999999999999</v>
      </c>
      <c r="AM22" s="5">
        <v>2.7120000000000002</v>
      </c>
      <c r="AN22" s="5">
        <v>0.57099999999999995</v>
      </c>
      <c r="AO22" s="3">
        <v>3.2199999999999998</v>
      </c>
      <c r="AP22" s="5">
        <v>0.84599999999999997</v>
      </c>
      <c r="AQ22" s="5">
        <v>0.18099999999999999</v>
      </c>
      <c r="AR22" s="5">
        <v>0.27799999999999997</v>
      </c>
    </row>
    <row r="23" spans="1:45" x14ac:dyDescent="0.45">
      <c r="B23">
        <v>22</v>
      </c>
      <c r="C23" s="7">
        <v>8.74</v>
      </c>
      <c r="D23" s="7">
        <v>4.8</v>
      </c>
      <c r="E23" s="4">
        <v>28.9</v>
      </c>
      <c r="F23" s="3">
        <v>0.38</v>
      </c>
      <c r="G23" s="4">
        <v>16.399999999999999</v>
      </c>
      <c r="H23" s="6">
        <v>5.85</v>
      </c>
      <c r="I23" s="4">
        <v>69.8</v>
      </c>
      <c r="J23" s="6">
        <v>9.4600000000000009</v>
      </c>
      <c r="K23" s="6">
        <f>K8+1.6</f>
        <v>25.5</v>
      </c>
      <c r="L23" s="3">
        <v>85.21</v>
      </c>
      <c r="M23" s="6">
        <v>32.4</v>
      </c>
      <c r="N23" s="3">
        <v>24.12</v>
      </c>
      <c r="O23" s="5">
        <v>2.4260000000000002</v>
      </c>
      <c r="P23" s="5">
        <v>9.2460000000000004</v>
      </c>
      <c r="Q23" s="5">
        <v>0.59899999999999998</v>
      </c>
      <c r="R23" s="3">
        <v>3.1399999999999997</v>
      </c>
      <c r="S23" s="5">
        <v>0.85599999999999998</v>
      </c>
      <c r="T23" s="5">
        <v>0.624</v>
      </c>
      <c r="U23" s="4">
        <v>1.4059999999999999</v>
      </c>
      <c r="Z23">
        <v>7</v>
      </c>
      <c r="AA23" s="7">
        <v>8.74</v>
      </c>
      <c r="AB23" s="7">
        <v>4.8</v>
      </c>
      <c r="AC23" s="4">
        <v>28.9</v>
      </c>
      <c r="AD23" s="3">
        <v>0.38</v>
      </c>
      <c r="AE23" s="4">
        <v>69.7</v>
      </c>
      <c r="AF23" s="4">
        <v>18.200000000000003</v>
      </c>
      <c r="AG23" s="6">
        <f t="shared" si="2"/>
        <v>57.199999999999996</v>
      </c>
      <c r="AH23" s="6">
        <f t="shared" si="1"/>
        <v>39.295000000000002</v>
      </c>
      <c r="AI23" s="3">
        <v>78.154499999999999</v>
      </c>
      <c r="AJ23" s="6">
        <v>27.2</v>
      </c>
      <c r="AK23" s="16">
        <v>20.420000000000002</v>
      </c>
      <c r="AL23" s="19">
        <v>1.5660000000000001</v>
      </c>
      <c r="AM23" s="5">
        <v>2.5459999999999998</v>
      </c>
      <c r="AN23" s="5">
        <v>0.56399999999999995</v>
      </c>
      <c r="AO23" s="3">
        <v>2.7399999999999998</v>
      </c>
      <c r="AP23" s="5">
        <v>0.94499999999999995</v>
      </c>
      <c r="AQ23" s="5">
        <v>0.17599999999999999</v>
      </c>
      <c r="AR23" s="5">
        <v>0.29199999999999998</v>
      </c>
    </row>
    <row r="24" spans="1:45" x14ac:dyDescent="0.45">
      <c r="B24">
        <v>23</v>
      </c>
      <c r="C24" s="3">
        <v>8.81</v>
      </c>
      <c r="D24" s="3">
        <v>5.4</v>
      </c>
      <c r="E24" s="4">
        <v>25.6</v>
      </c>
      <c r="F24" s="3">
        <v>0.38</v>
      </c>
      <c r="G24" s="4">
        <v>16.399999999999999</v>
      </c>
      <c r="H24" s="6">
        <v>5.41</v>
      </c>
      <c r="I24" s="4">
        <v>72.400000000000006</v>
      </c>
      <c r="J24" s="6">
        <v>10.210000000000001</v>
      </c>
      <c r="K24" s="6">
        <f>K9+1.42</f>
        <v>26.119999999999997</v>
      </c>
      <c r="L24" s="3">
        <v>84.25</v>
      </c>
      <c r="M24" s="6">
        <v>33.6</v>
      </c>
      <c r="N24" s="3">
        <v>22.62</v>
      </c>
      <c r="O24" s="5">
        <v>2.3239999999999998</v>
      </c>
      <c r="P24" s="5">
        <v>10.132999999999999</v>
      </c>
      <c r="Q24" s="5">
        <v>0.58699999999999997</v>
      </c>
      <c r="R24" s="3">
        <v>3.4799999999999995</v>
      </c>
      <c r="S24" s="5">
        <v>0.81200000000000006</v>
      </c>
      <c r="T24" s="5">
        <v>0.67900000000000005</v>
      </c>
      <c r="U24" s="4">
        <v>1.401</v>
      </c>
      <c r="Z24">
        <v>8</v>
      </c>
      <c r="AA24" s="3">
        <v>8.81</v>
      </c>
      <c r="AB24" s="3">
        <v>5.4</v>
      </c>
      <c r="AC24" s="4">
        <v>25.6</v>
      </c>
      <c r="AD24" s="3">
        <v>0.38</v>
      </c>
      <c r="AE24" s="4">
        <f>AE9+7.2</f>
        <v>69.599999999999994</v>
      </c>
      <c r="AF24" s="4">
        <v>17.3</v>
      </c>
      <c r="AG24" s="6">
        <f t="shared" si="2"/>
        <v>59</v>
      </c>
      <c r="AH24" s="6">
        <f t="shared" si="1"/>
        <v>40.095000000000006</v>
      </c>
      <c r="AI24" s="3">
        <v>78.19</v>
      </c>
      <c r="AJ24" s="6">
        <v>28.400000000000002</v>
      </c>
      <c r="AK24" s="16">
        <v>18.96</v>
      </c>
      <c r="AL24" s="19">
        <v>1.4610000000000001</v>
      </c>
      <c r="AM24" s="5">
        <v>2.468</v>
      </c>
      <c r="AN24" s="5">
        <v>0.55600000000000005</v>
      </c>
      <c r="AO24" s="3">
        <v>3.0799999999999996</v>
      </c>
      <c r="AP24" s="5">
        <v>0.879</v>
      </c>
      <c r="AQ24" s="5">
        <v>0.184</v>
      </c>
      <c r="AR24" s="5">
        <v>0.27799999999999997</v>
      </c>
      <c r="AS24"/>
    </row>
    <row r="25" spans="1:45" x14ac:dyDescent="0.45">
      <c r="B25">
        <v>24</v>
      </c>
      <c r="C25" s="3">
        <v>8.82</v>
      </c>
      <c r="D25" s="3">
        <v>7.6000000000000005</v>
      </c>
      <c r="E25" s="4">
        <v>20.6</v>
      </c>
      <c r="F25" s="3">
        <v>0.42</v>
      </c>
      <c r="G25" s="4">
        <v>19.399999999999999</v>
      </c>
      <c r="H25" s="6">
        <v>4.5599999999999996</v>
      </c>
      <c r="I25" s="4">
        <v>73.400000000000006</v>
      </c>
      <c r="J25" s="6">
        <v>8.4499999999999993</v>
      </c>
      <c r="K25" s="6">
        <f>K10+1.42</f>
        <v>25.32</v>
      </c>
      <c r="L25" s="3">
        <v>85.96</v>
      </c>
      <c r="M25" s="6">
        <v>33.299999999999997</v>
      </c>
      <c r="N25" s="3">
        <v>24.12</v>
      </c>
      <c r="O25" s="5">
        <v>2.1459999999999999</v>
      </c>
      <c r="P25" s="5">
        <v>9.8469999999999995</v>
      </c>
      <c r="Q25" s="5">
        <v>0.58899999999999997</v>
      </c>
      <c r="R25" s="3">
        <v>3.98</v>
      </c>
      <c r="S25" s="5">
        <v>0.76900000000000002</v>
      </c>
      <c r="T25" s="5">
        <v>0.745</v>
      </c>
      <c r="U25" s="4">
        <v>1.403</v>
      </c>
      <c r="Z25">
        <v>9</v>
      </c>
      <c r="AA25" s="3">
        <v>8.82</v>
      </c>
      <c r="AB25" s="3">
        <v>7.6000000000000005</v>
      </c>
      <c r="AC25" s="4">
        <v>20.6</v>
      </c>
      <c r="AD25" s="3">
        <v>0.42</v>
      </c>
      <c r="AE25" s="4">
        <v>66.8</v>
      </c>
      <c r="AF25" s="4">
        <v>17.8</v>
      </c>
      <c r="AG25" s="6">
        <f t="shared" si="2"/>
        <v>56.199999999999996</v>
      </c>
      <c r="AH25" s="6">
        <f t="shared" si="1"/>
        <v>40.795000000000002</v>
      </c>
      <c r="AI25" s="3">
        <v>78.904499999999999</v>
      </c>
      <c r="AJ25" s="6">
        <v>28.099999999999998</v>
      </c>
      <c r="AK25" s="16">
        <v>20.41</v>
      </c>
      <c r="AL25" s="19">
        <v>1.1859999999999999</v>
      </c>
      <c r="AM25" s="5">
        <v>2.524</v>
      </c>
      <c r="AN25" s="5">
        <v>0.57099999999999995</v>
      </c>
      <c r="AO25" s="3">
        <v>3.18</v>
      </c>
      <c r="AP25" s="5">
        <v>0.94599999999999995</v>
      </c>
      <c r="AQ25" s="5">
        <v>0.192</v>
      </c>
      <c r="AR25" s="5">
        <v>0.29399999999999998</v>
      </c>
      <c r="AS25"/>
    </row>
    <row r="26" spans="1:45" x14ac:dyDescent="0.45">
      <c r="B26">
        <v>25</v>
      </c>
      <c r="C26" s="3">
        <v>8.82</v>
      </c>
      <c r="D26" s="3">
        <v>4.3</v>
      </c>
      <c r="E26" s="4">
        <v>25.8</v>
      </c>
      <c r="F26" s="3">
        <v>0.36</v>
      </c>
      <c r="G26" s="4">
        <v>17.8</v>
      </c>
      <c r="H26" s="6">
        <v>6.15</v>
      </c>
      <c r="I26" s="4">
        <v>64.900000000000006</v>
      </c>
      <c r="J26" s="6">
        <v>7.89</v>
      </c>
      <c r="K26" s="6">
        <f>K11+1.42</f>
        <v>26.020000000000003</v>
      </c>
      <c r="L26" s="3">
        <v>85.94</v>
      </c>
      <c r="M26" s="6">
        <f>M11-4.1</f>
        <v>32.799999999999997</v>
      </c>
      <c r="N26" s="3">
        <v>23.46</v>
      </c>
      <c r="O26" s="5">
        <v>1.986</v>
      </c>
      <c r="P26" s="5">
        <v>9.4559999999999995</v>
      </c>
      <c r="Q26" s="5">
        <v>0.59099999999999997</v>
      </c>
      <c r="R26" s="3">
        <v>3.5799999999999996</v>
      </c>
      <c r="S26" s="5">
        <v>0.80200000000000005</v>
      </c>
      <c r="T26" s="5">
        <v>0.68899999999999995</v>
      </c>
      <c r="U26" s="4">
        <v>1.369</v>
      </c>
      <c r="Z26">
        <v>10</v>
      </c>
      <c r="AA26" s="3">
        <v>8.82</v>
      </c>
      <c r="AB26" s="3">
        <v>4.3</v>
      </c>
      <c r="AC26" s="4">
        <v>25.8</v>
      </c>
      <c r="AD26" s="3">
        <v>0.36</v>
      </c>
      <c r="AE26" s="4">
        <f>AE11+7.2</f>
        <v>63.900000000000006</v>
      </c>
      <c r="AF26" s="4">
        <v>18.500000000000004</v>
      </c>
      <c r="AG26" s="6">
        <f t="shared" si="2"/>
        <v>58.199999999999996</v>
      </c>
      <c r="AH26" s="6">
        <f t="shared" si="1"/>
        <v>39.995000000000005</v>
      </c>
      <c r="AI26" s="3">
        <v>78.884500000000003</v>
      </c>
      <c r="AJ26" s="6">
        <v>27.599999999999998</v>
      </c>
      <c r="AK26" s="16">
        <v>19.98</v>
      </c>
      <c r="AL26" s="19">
        <v>1.226</v>
      </c>
      <c r="AM26" s="5">
        <v>2.714</v>
      </c>
      <c r="AN26" s="5">
        <v>0.57599999999999996</v>
      </c>
      <c r="AO26" s="3">
        <v>3.1799999999999997</v>
      </c>
      <c r="AP26" s="5">
        <v>0.90100000000000002</v>
      </c>
      <c r="AQ26" s="5">
        <v>0.17599999999999999</v>
      </c>
      <c r="AR26" s="5">
        <v>0.32100000000000001</v>
      </c>
      <c r="AS26"/>
    </row>
    <row r="27" spans="1:45" x14ac:dyDescent="0.45">
      <c r="B27">
        <v>26</v>
      </c>
      <c r="C27" s="7">
        <v>8.84</v>
      </c>
      <c r="D27" s="7">
        <v>4.3</v>
      </c>
      <c r="E27" s="4">
        <v>20.399999999999999</v>
      </c>
      <c r="F27" s="9">
        <v>0.33</v>
      </c>
      <c r="G27" s="4">
        <v>20.8</v>
      </c>
      <c r="H27" s="6">
        <v>5.48</v>
      </c>
      <c r="I27" s="4">
        <v>66.5</v>
      </c>
      <c r="J27" s="6">
        <v>6.84</v>
      </c>
      <c r="K27" s="6">
        <f>K12+1.42</f>
        <v>27.020000000000003</v>
      </c>
      <c r="L27" s="3">
        <v>86.12</v>
      </c>
      <c r="M27" s="6">
        <v>33.799999999999997</v>
      </c>
      <c r="N27" s="3">
        <v>24.06</v>
      </c>
      <c r="O27" s="5">
        <v>2.3239999999999998</v>
      </c>
      <c r="P27" s="5">
        <v>10.023</v>
      </c>
      <c r="Q27" s="5">
        <v>0.59409999999999996</v>
      </c>
      <c r="R27" s="3">
        <v>3.98</v>
      </c>
      <c r="S27" s="5">
        <v>0.75600000000000001</v>
      </c>
      <c r="T27" s="5">
        <v>0.67800000000000005</v>
      </c>
      <c r="U27" s="4">
        <v>1.4809999999999999</v>
      </c>
      <c r="Z27">
        <v>11</v>
      </c>
      <c r="AA27" s="7">
        <v>8.84</v>
      </c>
      <c r="AB27" s="7">
        <v>4.3</v>
      </c>
      <c r="AC27" s="4">
        <v>20.399999999999999</v>
      </c>
      <c r="AD27" s="9">
        <v>0.33</v>
      </c>
      <c r="AE27" s="4">
        <f>AE12+7.2</f>
        <v>61.800000000000004</v>
      </c>
      <c r="AF27" s="4">
        <v>17.8</v>
      </c>
      <c r="AG27" s="6">
        <f t="shared" si="2"/>
        <v>59.199999999999996</v>
      </c>
      <c r="AH27" s="6">
        <f t="shared" si="1"/>
        <v>40.995000000000005</v>
      </c>
      <c r="AI27" s="3">
        <v>79.06450000000001</v>
      </c>
      <c r="AJ27" s="6">
        <v>28.4</v>
      </c>
      <c r="AK27" s="16">
        <v>22.15</v>
      </c>
      <c r="AL27" s="19">
        <v>1.2210000000000001</v>
      </c>
      <c r="AM27" s="5">
        <v>2.6840000000000002</v>
      </c>
      <c r="AN27" s="5">
        <v>0.56100000000000005</v>
      </c>
      <c r="AO27" s="3">
        <v>3.4299999999999997</v>
      </c>
      <c r="AP27" s="5">
        <v>0.879</v>
      </c>
      <c r="AQ27" s="5">
        <v>0.20100000000000001</v>
      </c>
      <c r="AR27" s="5">
        <v>0.33599999999999997</v>
      </c>
      <c r="AS27"/>
    </row>
    <row r="28" spans="1:45" x14ac:dyDescent="0.45">
      <c r="B28">
        <v>27</v>
      </c>
      <c r="C28" s="3">
        <v>8.870000000000001</v>
      </c>
      <c r="D28" s="3">
        <v>5.5</v>
      </c>
      <c r="E28" s="4">
        <v>21.8</v>
      </c>
      <c r="F28" s="3">
        <v>0.43</v>
      </c>
      <c r="G28" s="4">
        <v>17.399999999999999</v>
      </c>
      <c r="H28" s="6">
        <v>7.41</v>
      </c>
      <c r="I28" s="4">
        <v>64.7</v>
      </c>
      <c r="J28" s="6">
        <v>5.85</v>
      </c>
      <c r="K28" s="6">
        <f>K13+1.42</f>
        <v>26.32</v>
      </c>
      <c r="L28" s="3">
        <v>84.21</v>
      </c>
      <c r="M28" s="6">
        <v>32.799999999999997</v>
      </c>
      <c r="N28" s="3">
        <v>23.89</v>
      </c>
      <c r="O28" s="5">
        <v>1.946</v>
      </c>
      <c r="P28" s="5">
        <v>9.2560000000000002</v>
      </c>
      <c r="Q28" s="5">
        <v>0.57899999999999996</v>
      </c>
      <c r="R28" s="3">
        <v>3.84</v>
      </c>
      <c r="S28" s="5">
        <v>0.79100000000000004</v>
      </c>
      <c r="T28" s="5">
        <v>0.71599999999999997</v>
      </c>
      <c r="U28" s="4">
        <v>1.3360000000000001</v>
      </c>
      <c r="Z28">
        <v>12</v>
      </c>
      <c r="AA28" s="3">
        <v>8.870000000000001</v>
      </c>
      <c r="AB28" s="3">
        <v>5.5</v>
      </c>
      <c r="AC28" s="4">
        <v>21.8</v>
      </c>
      <c r="AD28" s="3">
        <v>0.43</v>
      </c>
      <c r="AE28" s="4">
        <v>63.9</v>
      </c>
      <c r="AF28" s="4">
        <v>17.600000000000001</v>
      </c>
      <c r="AG28" s="6">
        <f>AG13+6.8</f>
        <v>61.4</v>
      </c>
      <c r="AH28" s="6">
        <f>AH13+1.15</f>
        <v>40.549999999999997</v>
      </c>
      <c r="AI28" s="3">
        <v>77.45</v>
      </c>
      <c r="AJ28" s="6">
        <v>27.4</v>
      </c>
      <c r="AK28" s="16">
        <v>22.13</v>
      </c>
      <c r="AL28" s="19">
        <v>1.1459999999999999</v>
      </c>
      <c r="AM28" s="5">
        <v>2.7450000000000001</v>
      </c>
      <c r="AN28" s="5">
        <v>0.56100000000000005</v>
      </c>
      <c r="AO28" s="3">
        <v>3.29</v>
      </c>
      <c r="AP28" s="5">
        <v>0.91400000000000003</v>
      </c>
      <c r="AQ28" s="5">
        <v>0.189</v>
      </c>
      <c r="AR28" s="5">
        <v>0.30199999999999999</v>
      </c>
      <c r="AS28"/>
    </row>
    <row r="29" spans="1:45" x14ac:dyDescent="0.45">
      <c r="B29">
        <v>28</v>
      </c>
      <c r="C29" s="3">
        <v>8.8800000000000008</v>
      </c>
      <c r="D29" s="3">
        <v>6.6</v>
      </c>
      <c r="E29" s="4">
        <v>26.4</v>
      </c>
      <c r="F29" s="3">
        <v>0.38</v>
      </c>
      <c r="G29" s="4">
        <v>20.100000000000001</v>
      </c>
      <c r="H29" s="6">
        <v>7.45</v>
      </c>
      <c r="I29" s="4">
        <v>68.900000000000006</v>
      </c>
      <c r="J29" s="6">
        <v>9.1199999999999992</v>
      </c>
      <c r="K29" s="6">
        <f>K14+1.6</f>
        <v>25.900000000000002</v>
      </c>
      <c r="L29" s="3">
        <v>83.65</v>
      </c>
      <c r="M29" s="6">
        <v>31.9</v>
      </c>
      <c r="N29" s="3">
        <v>24.26</v>
      </c>
      <c r="O29" s="5">
        <v>2.1019999999999999</v>
      </c>
      <c r="P29" s="5">
        <v>9.6440000000000001</v>
      </c>
      <c r="Q29" s="5">
        <v>0.58399999999999996</v>
      </c>
      <c r="R29" s="3">
        <v>3.71</v>
      </c>
      <c r="S29" s="5">
        <v>0.84199999999999997</v>
      </c>
      <c r="T29" s="5">
        <v>0.71199999999999997</v>
      </c>
      <c r="U29" s="4">
        <v>1.327</v>
      </c>
      <c r="Z29">
        <v>13</v>
      </c>
      <c r="AA29" s="3">
        <v>8.8800000000000008</v>
      </c>
      <c r="AB29" s="3">
        <v>6.6</v>
      </c>
      <c r="AC29" s="4">
        <v>26.4</v>
      </c>
      <c r="AD29" s="3">
        <v>0.38</v>
      </c>
      <c r="AE29" s="4">
        <f>AE14+8.5</f>
        <v>64.7</v>
      </c>
      <c r="AF29" s="4">
        <v>17.400000000000002</v>
      </c>
      <c r="AG29" s="6">
        <f>AG14+6.8</f>
        <v>59.199999999999996</v>
      </c>
      <c r="AH29" s="6">
        <f>AH14+1.15</f>
        <v>39.949999999999996</v>
      </c>
      <c r="AI29" s="3">
        <v>75.750000000000014</v>
      </c>
      <c r="AJ29" s="6">
        <v>26.5</v>
      </c>
      <c r="AK29" s="16">
        <v>21.06</v>
      </c>
      <c r="AL29" s="19">
        <v>1.212</v>
      </c>
      <c r="AM29" s="5">
        <v>2.4119999999999999</v>
      </c>
      <c r="AN29" s="5">
        <v>0.56399999999999995</v>
      </c>
      <c r="AO29" s="3">
        <v>3.16</v>
      </c>
      <c r="AP29" s="5">
        <v>0.84599999999999997</v>
      </c>
      <c r="AQ29" s="5">
        <v>0.19500000000000001</v>
      </c>
      <c r="AR29" s="5">
        <v>0.316</v>
      </c>
      <c r="AS29"/>
    </row>
    <row r="30" spans="1:45" x14ac:dyDescent="0.45">
      <c r="B30">
        <v>29</v>
      </c>
      <c r="C30" s="3">
        <v>8.98</v>
      </c>
      <c r="D30" s="3">
        <v>6.5</v>
      </c>
      <c r="E30" s="4">
        <v>31.2</v>
      </c>
      <c r="F30" s="3">
        <v>0.38</v>
      </c>
      <c r="G30" s="4">
        <v>18.399999999999999</v>
      </c>
      <c r="H30" s="6">
        <v>8.4499999999999993</v>
      </c>
      <c r="I30" s="4">
        <v>72.099999999999994</v>
      </c>
      <c r="J30" s="6">
        <v>7.45</v>
      </c>
      <c r="K30" s="6">
        <f>K15+1.6</f>
        <v>27.200000000000003</v>
      </c>
      <c r="L30" s="3">
        <v>84.12</v>
      </c>
      <c r="M30" s="6">
        <v>33.4</v>
      </c>
      <c r="N30" s="3">
        <v>21.59</v>
      </c>
      <c r="O30" s="5">
        <v>2.1120000000000001</v>
      </c>
      <c r="P30" s="5">
        <v>8.8840000000000003</v>
      </c>
      <c r="Q30" s="5">
        <v>0.58099999999999996</v>
      </c>
      <c r="R30" s="3">
        <v>3.84</v>
      </c>
      <c r="S30" s="5">
        <v>0.80100000000000005</v>
      </c>
      <c r="T30" s="5">
        <v>0.78100000000000003</v>
      </c>
      <c r="U30" s="4">
        <v>1.4059999999999999</v>
      </c>
      <c r="Z30">
        <v>14</v>
      </c>
      <c r="AA30" s="3">
        <v>8.98</v>
      </c>
      <c r="AB30" s="3">
        <v>6.5</v>
      </c>
      <c r="AC30" s="4">
        <v>31.2</v>
      </c>
      <c r="AD30" s="3">
        <v>0.38</v>
      </c>
      <c r="AE30" s="4">
        <f>AE15+8.5</f>
        <v>60.9</v>
      </c>
      <c r="AF30" s="4">
        <v>17.8</v>
      </c>
      <c r="AG30" s="6">
        <f>AG15+6.8</f>
        <v>57.599999999999994</v>
      </c>
      <c r="AH30" s="6">
        <f>AH15+1.15</f>
        <v>41.25</v>
      </c>
      <c r="AI30" s="3">
        <v>76.220000000000013</v>
      </c>
      <c r="AJ30" s="6">
        <v>28</v>
      </c>
      <c r="AK30" s="16">
        <v>20.46</v>
      </c>
      <c r="AL30" s="19">
        <v>1.198</v>
      </c>
      <c r="AM30" s="5">
        <v>2.415</v>
      </c>
      <c r="AN30" s="5">
        <v>0.57199999999999995</v>
      </c>
      <c r="AO30" s="3">
        <v>3.29</v>
      </c>
      <c r="AP30" s="5">
        <v>0.82299999999999995</v>
      </c>
      <c r="AQ30" s="5">
        <v>0.17799999999999999</v>
      </c>
      <c r="AR30" s="5">
        <v>0.33399999999999996</v>
      </c>
      <c r="AS30"/>
    </row>
    <row r="31" spans="1:45" x14ac:dyDescent="0.45">
      <c r="B31">
        <v>30</v>
      </c>
      <c r="C31" s="3">
        <v>8.99</v>
      </c>
      <c r="D31" s="3">
        <v>5.5</v>
      </c>
      <c r="E31" s="4">
        <v>23.4</v>
      </c>
      <c r="F31" s="3">
        <v>0.37</v>
      </c>
      <c r="G31" s="4">
        <v>16.399999999999999</v>
      </c>
      <c r="H31" s="6">
        <v>5.89</v>
      </c>
      <c r="I31" s="4">
        <v>62.5</v>
      </c>
      <c r="J31" s="6">
        <v>9.4499999999999993</v>
      </c>
      <c r="K31" s="6">
        <f>K16+1.6</f>
        <v>25.8</v>
      </c>
      <c r="L31" s="3">
        <v>82.56</v>
      </c>
      <c r="M31" s="6">
        <v>34.799999999999997</v>
      </c>
      <c r="N31" s="3">
        <v>23.89</v>
      </c>
      <c r="O31" s="5">
        <v>2.1139999999999999</v>
      </c>
      <c r="P31" s="5">
        <v>9.2140000000000004</v>
      </c>
      <c r="Q31" s="5">
        <v>0.58399999999999996</v>
      </c>
      <c r="R31" s="3">
        <v>3.9500000000000006</v>
      </c>
      <c r="S31" s="5">
        <v>0.70599999999999996</v>
      </c>
      <c r="T31" s="5">
        <v>0.72599999999999998</v>
      </c>
      <c r="U31" s="4">
        <v>1.5029999999999999</v>
      </c>
      <c r="Z31">
        <v>15</v>
      </c>
      <c r="AA31" s="3">
        <v>8.99</v>
      </c>
      <c r="AB31" s="3">
        <v>5.5</v>
      </c>
      <c r="AC31" s="4">
        <v>23.4</v>
      </c>
      <c r="AD31" s="3">
        <v>0.37</v>
      </c>
      <c r="AE31" s="4">
        <f>AE16+8.5</f>
        <v>62.8</v>
      </c>
      <c r="AF31" s="4">
        <v>17</v>
      </c>
      <c r="AG31" s="6">
        <f>AG16+6.8</f>
        <v>59.9</v>
      </c>
      <c r="AH31" s="6">
        <f>AH16+1.15</f>
        <v>39.35</v>
      </c>
      <c r="AI31" s="3">
        <v>74.660000000000011</v>
      </c>
      <c r="AJ31" s="6">
        <v>29.4</v>
      </c>
      <c r="AK31" s="16">
        <v>22.13</v>
      </c>
      <c r="AL31" s="19">
        <v>1.254</v>
      </c>
      <c r="AM31" s="5">
        <v>2.5489000000000002</v>
      </c>
      <c r="AN31" s="5">
        <v>0.56399999999999995</v>
      </c>
      <c r="AO31" s="3">
        <v>3.4000000000000004</v>
      </c>
      <c r="AP31" s="5">
        <v>0.91400000000000003</v>
      </c>
      <c r="AQ31" s="5">
        <v>0.20100000000000001</v>
      </c>
      <c r="AR31" s="5">
        <v>0.32699999999999996</v>
      </c>
      <c r="AS31"/>
    </row>
    <row r="32" spans="1:45" x14ac:dyDescent="0.45">
      <c r="D32"/>
      <c r="AE32"/>
      <c r="AF32"/>
      <c r="AG32"/>
      <c r="AH32"/>
      <c r="AI32"/>
      <c r="AJ32"/>
      <c r="AL32"/>
      <c r="AN32"/>
      <c r="AO32"/>
      <c r="AQ32"/>
      <c r="AR32"/>
      <c r="AS32"/>
    </row>
    <row r="33" spans="4:45" x14ac:dyDescent="0.45">
      <c r="D33"/>
      <c r="AE33"/>
      <c r="AF33"/>
      <c r="AG33"/>
      <c r="AH33"/>
      <c r="AI33"/>
      <c r="AJ33"/>
      <c r="AL33"/>
      <c r="AN33"/>
      <c r="AO33"/>
      <c r="AQ33"/>
      <c r="AR33"/>
      <c r="AS33"/>
    </row>
    <row r="34" spans="4:45" x14ac:dyDescent="0.45">
      <c r="AE34"/>
      <c r="AF34"/>
      <c r="AG34"/>
      <c r="AH34"/>
      <c r="AI34"/>
      <c r="AJ34"/>
      <c r="AL34"/>
      <c r="AN34"/>
      <c r="AO34"/>
      <c r="AQ34"/>
      <c r="AR34"/>
      <c r="AS34"/>
    </row>
    <row r="35" spans="4:45" x14ac:dyDescent="0.45">
      <c r="AE35"/>
      <c r="AF35"/>
      <c r="AG35"/>
      <c r="AH35"/>
      <c r="AI35"/>
      <c r="AJ35"/>
      <c r="AL35"/>
      <c r="AN35"/>
      <c r="AO35"/>
      <c r="AQ35"/>
      <c r="AR35"/>
      <c r="AS35"/>
    </row>
    <row r="36" spans="4:45" x14ac:dyDescent="0.45">
      <c r="AE36"/>
      <c r="AF36"/>
      <c r="AG36"/>
      <c r="AH36"/>
      <c r="AI36"/>
      <c r="AJ36"/>
      <c r="AL36"/>
      <c r="AN36"/>
      <c r="AO36"/>
      <c r="AQ36"/>
      <c r="AR36"/>
      <c r="AS36"/>
    </row>
    <row r="37" spans="4:45" x14ac:dyDescent="0.45">
      <c r="AE37"/>
      <c r="AF37"/>
      <c r="AG37"/>
      <c r="AH37"/>
      <c r="AI37"/>
      <c r="AJ37"/>
      <c r="AL37"/>
      <c r="AN37"/>
      <c r="AO37"/>
      <c r="AQ37"/>
      <c r="AR37"/>
      <c r="AS37"/>
    </row>
    <row r="38" spans="4:45" x14ac:dyDescent="0.45">
      <c r="AE38"/>
      <c r="AF38"/>
      <c r="AG38"/>
      <c r="AH38"/>
      <c r="AI38"/>
      <c r="AJ38"/>
      <c r="AL38"/>
      <c r="AN38"/>
      <c r="AO38"/>
      <c r="AQ38"/>
      <c r="AR38"/>
      <c r="AS38"/>
    </row>
    <row r="39" spans="4:45" x14ac:dyDescent="0.45">
      <c r="AE39"/>
      <c r="AF39"/>
      <c r="AG39"/>
      <c r="AH39"/>
      <c r="AI39"/>
      <c r="AJ39"/>
      <c r="AL39"/>
      <c r="AN39"/>
      <c r="AO39"/>
      <c r="AQ39"/>
      <c r="AR39"/>
      <c r="AS39"/>
    </row>
    <row r="40" spans="4:45" x14ac:dyDescent="0.45">
      <c r="AE40"/>
      <c r="AF40"/>
      <c r="AG40"/>
      <c r="AH40"/>
      <c r="AI40"/>
      <c r="AJ40"/>
      <c r="AL40"/>
      <c r="AN40"/>
      <c r="AO40"/>
      <c r="AQ40"/>
      <c r="AR40"/>
      <c r="AS40"/>
    </row>
    <row r="41" spans="4:45" x14ac:dyDescent="0.45">
      <c r="D41"/>
      <c r="AE41"/>
      <c r="AF41"/>
      <c r="AG41"/>
      <c r="AH41"/>
      <c r="AI41"/>
      <c r="AJ41"/>
      <c r="AL41"/>
      <c r="AN41"/>
      <c r="AO41"/>
      <c r="AQ41"/>
      <c r="AR41"/>
      <c r="AS41"/>
    </row>
    <row r="42" spans="4:45" x14ac:dyDescent="0.45">
      <c r="D42"/>
      <c r="AE42"/>
      <c r="AF42"/>
      <c r="AG42"/>
      <c r="AH42"/>
      <c r="AI42"/>
      <c r="AJ42"/>
      <c r="AL42"/>
      <c r="AN42"/>
      <c r="AO42"/>
      <c r="AQ42"/>
      <c r="AR42"/>
      <c r="AS42"/>
    </row>
    <row r="43" spans="4:45" x14ac:dyDescent="0.45">
      <c r="D43"/>
      <c r="AE43"/>
      <c r="AF43"/>
      <c r="AG43"/>
      <c r="AH43"/>
      <c r="AI43"/>
      <c r="AJ43"/>
      <c r="AL43"/>
      <c r="AN43"/>
      <c r="AO43"/>
      <c r="AQ43"/>
      <c r="AR43"/>
      <c r="AS43"/>
    </row>
    <row r="44" spans="4:45" x14ac:dyDescent="0.45">
      <c r="D44"/>
      <c r="AE44"/>
      <c r="AF44"/>
      <c r="AG44"/>
      <c r="AH44"/>
      <c r="AI44"/>
      <c r="AJ44"/>
      <c r="AL44"/>
      <c r="AN44"/>
      <c r="AO44"/>
      <c r="AQ44"/>
      <c r="AR44"/>
      <c r="AS44"/>
    </row>
    <row r="45" spans="4:45" x14ac:dyDescent="0.45">
      <c r="D45"/>
      <c r="AE45"/>
      <c r="AF45"/>
      <c r="AG45"/>
      <c r="AH45"/>
      <c r="AI45"/>
      <c r="AJ45"/>
      <c r="AL45"/>
      <c r="AN45"/>
      <c r="AO45"/>
      <c r="AQ45"/>
      <c r="AR45"/>
      <c r="AS45"/>
    </row>
    <row r="46" spans="4:45" x14ac:dyDescent="0.45">
      <c r="D46"/>
      <c r="AE46"/>
      <c r="AF46"/>
      <c r="AG46"/>
      <c r="AH46"/>
      <c r="AI46"/>
      <c r="AJ46"/>
      <c r="AL46"/>
      <c r="AN46"/>
      <c r="AO46"/>
      <c r="AQ46"/>
      <c r="AR46"/>
      <c r="AS46"/>
    </row>
    <row r="47" spans="4:45" x14ac:dyDescent="0.45">
      <c r="D47"/>
      <c r="AE47"/>
      <c r="AF47"/>
      <c r="AG47"/>
      <c r="AH47"/>
      <c r="AI47"/>
      <c r="AJ47"/>
      <c r="AL47"/>
      <c r="AN47"/>
      <c r="AO47"/>
      <c r="AQ47"/>
      <c r="AR47"/>
      <c r="AS47"/>
    </row>
    <row r="48" spans="4:45" x14ac:dyDescent="0.45">
      <c r="D48"/>
      <c r="AE48"/>
      <c r="AF48"/>
      <c r="AG48"/>
      <c r="AH48"/>
      <c r="AI48"/>
      <c r="AJ48"/>
      <c r="AL48"/>
      <c r="AN48"/>
      <c r="AO48"/>
      <c r="AQ48"/>
      <c r="AR48"/>
      <c r="AS48"/>
    </row>
    <row r="49" spans="4:45" x14ac:dyDescent="0.45">
      <c r="D49"/>
      <c r="AE49"/>
      <c r="AF49"/>
      <c r="AG49"/>
      <c r="AH49"/>
      <c r="AI49"/>
      <c r="AJ49"/>
      <c r="AL49"/>
      <c r="AN49"/>
      <c r="AO49"/>
      <c r="AQ49"/>
      <c r="AR49"/>
      <c r="AS49"/>
    </row>
    <row r="50" spans="4:45" x14ac:dyDescent="0.45">
      <c r="D50"/>
      <c r="AE50"/>
      <c r="AF50"/>
      <c r="AG50"/>
      <c r="AH50"/>
      <c r="AI50"/>
      <c r="AJ50"/>
      <c r="AL50"/>
      <c r="AN50"/>
      <c r="AO50"/>
      <c r="AQ50"/>
      <c r="AR50"/>
      <c r="AS50"/>
    </row>
    <row r="51" spans="4:45" x14ac:dyDescent="0.45">
      <c r="D51"/>
      <c r="AE51"/>
      <c r="AF51"/>
      <c r="AG51"/>
      <c r="AH51"/>
      <c r="AI51"/>
      <c r="AJ51"/>
      <c r="AL51"/>
      <c r="AN51"/>
      <c r="AO51"/>
      <c r="AQ51"/>
      <c r="AR51"/>
      <c r="AS51"/>
    </row>
    <row r="52" spans="4:45" x14ac:dyDescent="0.45">
      <c r="D52"/>
      <c r="AE52"/>
      <c r="AF52"/>
      <c r="AG52"/>
      <c r="AH52"/>
      <c r="AI52"/>
      <c r="AJ52"/>
      <c r="AL52"/>
      <c r="AN52"/>
      <c r="AO52"/>
      <c r="AQ52"/>
      <c r="AR52"/>
      <c r="AS52"/>
    </row>
    <row r="53" spans="4:45" x14ac:dyDescent="0.45">
      <c r="D53"/>
      <c r="AE53"/>
      <c r="AF53"/>
      <c r="AG53"/>
      <c r="AH53"/>
      <c r="AI53"/>
      <c r="AJ53"/>
      <c r="AL53"/>
      <c r="AN53"/>
      <c r="AO53"/>
      <c r="AQ53"/>
      <c r="AR53"/>
      <c r="AS53"/>
    </row>
    <row r="54" spans="4:45" x14ac:dyDescent="0.45">
      <c r="D54"/>
      <c r="AE54"/>
      <c r="AF54"/>
      <c r="AG54"/>
      <c r="AH54"/>
      <c r="AI54"/>
      <c r="AJ54"/>
      <c r="AL54"/>
      <c r="AN54"/>
      <c r="AO54"/>
      <c r="AQ54"/>
      <c r="AR54"/>
      <c r="AS54"/>
    </row>
    <row r="55" spans="4:45" x14ac:dyDescent="0.45">
      <c r="D55"/>
      <c r="AE55"/>
      <c r="AF55"/>
      <c r="AG55"/>
      <c r="AH55"/>
      <c r="AI55"/>
      <c r="AJ55"/>
      <c r="AL55"/>
      <c r="AN55"/>
      <c r="AO55"/>
      <c r="AQ55"/>
      <c r="AR55"/>
      <c r="AS55"/>
    </row>
    <row r="56" spans="4:45" x14ac:dyDescent="0.45">
      <c r="D56"/>
      <c r="G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AE56"/>
      <c r="AF56"/>
      <c r="AG56"/>
      <c r="AH56"/>
      <c r="AI56"/>
      <c r="AJ56"/>
      <c r="AL56"/>
      <c r="AN56"/>
      <c r="AO56"/>
      <c r="AQ56"/>
      <c r="AR56"/>
      <c r="AS56"/>
    </row>
    <row r="57" spans="4:45" x14ac:dyDescent="0.45">
      <c r="D57"/>
      <c r="G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AE57"/>
      <c r="AF57"/>
      <c r="AG57"/>
      <c r="AH57"/>
      <c r="AI57"/>
      <c r="AJ57"/>
      <c r="AL57"/>
      <c r="AN57"/>
      <c r="AO57"/>
      <c r="AQ57"/>
      <c r="AR57"/>
      <c r="AS57"/>
    </row>
    <row r="58" spans="4:45" x14ac:dyDescent="0.45">
      <c r="D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AE58"/>
      <c r="AF58"/>
      <c r="AG58"/>
      <c r="AH58"/>
      <c r="AI58"/>
      <c r="AJ58"/>
      <c r="AL58"/>
      <c r="AN58"/>
      <c r="AO58"/>
      <c r="AQ58"/>
      <c r="AR58"/>
      <c r="AS58"/>
    </row>
    <row r="59" spans="4:45" x14ac:dyDescent="0.45">
      <c r="D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AE59"/>
      <c r="AF59"/>
      <c r="AG59"/>
      <c r="AH59"/>
      <c r="AI59"/>
      <c r="AJ59"/>
      <c r="AL59"/>
      <c r="AN59"/>
      <c r="AO59"/>
      <c r="AQ59"/>
      <c r="AR59"/>
      <c r="AS59"/>
    </row>
    <row r="60" spans="4:45" x14ac:dyDescent="0.45">
      <c r="D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AE60"/>
      <c r="AF60"/>
      <c r="AG60"/>
      <c r="AH60"/>
      <c r="AI60"/>
      <c r="AJ60"/>
      <c r="AL60"/>
      <c r="AN60"/>
      <c r="AO60"/>
      <c r="AQ60"/>
      <c r="AR60"/>
      <c r="AS60"/>
    </row>
    <row r="61" spans="4:45" x14ac:dyDescent="0.45">
      <c r="D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AE61"/>
      <c r="AF61"/>
      <c r="AG61"/>
      <c r="AH61"/>
      <c r="AI61"/>
      <c r="AJ61"/>
      <c r="AL61"/>
      <c r="AN61"/>
      <c r="AO61"/>
      <c r="AQ61"/>
      <c r="AR61"/>
      <c r="AS61"/>
    </row>
    <row r="62" spans="4:45" x14ac:dyDescent="0.45">
      <c r="D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AE62"/>
      <c r="AF62"/>
      <c r="AG62"/>
      <c r="AH62"/>
      <c r="AI62"/>
      <c r="AJ62"/>
      <c r="AL62"/>
      <c r="AN62"/>
      <c r="AO62"/>
      <c r="AQ62"/>
      <c r="AR62"/>
      <c r="AS62"/>
    </row>
    <row r="63" spans="4:45" x14ac:dyDescent="0.45">
      <c r="D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AE63"/>
      <c r="AF63"/>
      <c r="AG63"/>
      <c r="AH63"/>
      <c r="AI63"/>
      <c r="AJ63"/>
      <c r="AL63"/>
      <c r="AN63"/>
      <c r="AO63"/>
      <c r="AQ63"/>
      <c r="AR63"/>
      <c r="AS63"/>
    </row>
    <row r="64" spans="4:45" x14ac:dyDescent="0.45">
      <c r="D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AE64"/>
      <c r="AF64"/>
      <c r="AG64"/>
      <c r="AH64"/>
      <c r="AI64"/>
      <c r="AJ64"/>
      <c r="AL64"/>
      <c r="AN64"/>
      <c r="AO64"/>
      <c r="AQ64"/>
      <c r="AR64"/>
      <c r="AS64"/>
    </row>
    <row r="65" spans="4:45" x14ac:dyDescent="0.45">
      <c r="D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AE65"/>
      <c r="AF65"/>
      <c r="AG65"/>
      <c r="AH65"/>
      <c r="AI65"/>
      <c r="AJ65"/>
      <c r="AL65"/>
      <c r="AN65"/>
      <c r="AO65"/>
      <c r="AQ65"/>
      <c r="AR65"/>
      <c r="AS65"/>
    </row>
    <row r="66" spans="4:45" x14ac:dyDescent="0.45">
      <c r="D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AE66"/>
      <c r="AF66"/>
      <c r="AG66"/>
      <c r="AH66"/>
      <c r="AI66"/>
      <c r="AJ66"/>
      <c r="AL66"/>
      <c r="AN66"/>
      <c r="AO66"/>
      <c r="AQ66"/>
      <c r="AR66"/>
      <c r="AS66"/>
    </row>
    <row r="67" spans="4:45" x14ac:dyDescent="0.45">
      <c r="D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AE67"/>
      <c r="AF67"/>
      <c r="AG67"/>
      <c r="AH67"/>
      <c r="AI67"/>
      <c r="AJ67"/>
      <c r="AL67"/>
      <c r="AN67"/>
      <c r="AO67"/>
      <c r="AQ67"/>
      <c r="AR67"/>
      <c r="AS67"/>
    </row>
    <row r="68" spans="4:45" x14ac:dyDescent="0.45">
      <c r="D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AE68"/>
      <c r="AF68"/>
      <c r="AG68"/>
      <c r="AH68"/>
      <c r="AI68"/>
      <c r="AJ68"/>
      <c r="AL68"/>
      <c r="AN68"/>
      <c r="AO68"/>
      <c r="AQ68"/>
      <c r="AR68"/>
      <c r="AS68"/>
    </row>
    <row r="69" spans="4:45" x14ac:dyDescent="0.45">
      <c r="D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AE69"/>
      <c r="AF69"/>
      <c r="AG69"/>
      <c r="AH69"/>
      <c r="AI69"/>
      <c r="AJ69"/>
      <c r="AL69"/>
      <c r="AN69"/>
      <c r="AO69"/>
      <c r="AQ69"/>
      <c r="AR69"/>
      <c r="AS69"/>
    </row>
    <row r="70" spans="4:45" x14ac:dyDescent="0.45">
      <c r="D70"/>
      <c r="G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AE70"/>
      <c r="AF70"/>
      <c r="AG70"/>
      <c r="AH70"/>
      <c r="AI70"/>
      <c r="AJ70"/>
      <c r="AL70"/>
      <c r="AN70"/>
      <c r="AO70"/>
      <c r="AQ70"/>
      <c r="AR70"/>
      <c r="AS70"/>
    </row>
    <row r="71" spans="4:45" x14ac:dyDescent="0.45">
      <c r="D71"/>
      <c r="G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AE71"/>
      <c r="AF71"/>
      <c r="AG71"/>
      <c r="AH71"/>
      <c r="AI71"/>
      <c r="AJ71"/>
      <c r="AL71"/>
      <c r="AN71"/>
      <c r="AO71"/>
      <c r="AQ71"/>
      <c r="AR71"/>
      <c r="AS71"/>
    </row>
    <row r="72" spans="4:45" x14ac:dyDescent="0.45">
      <c r="D72"/>
      <c r="G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AE72"/>
      <c r="AF72"/>
      <c r="AG72"/>
      <c r="AH72"/>
      <c r="AI72"/>
      <c r="AJ72"/>
      <c r="AL72"/>
      <c r="AN72"/>
      <c r="AO72"/>
      <c r="AQ72"/>
      <c r="AR72"/>
      <c r="AS72"/>
    </row>
    <row r="73" spans="4:45" x14ac:dyDescent="0.45">
      <c r="D73"/>
      <c r="G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AE73"/>
      <c r="AF73"/>
      <c r="AG73"/>
      <c r="AH73"/>
      <c r="AI73"/>
      <c r="AJ73"/>
      <c r="AL73"/>
      <c r="AN73"/>
      <c r="AO73"/>
      <c r="AQ73"/>
      <c r="AR73"/>
      <c r="AS73"/>
    </row>
    <row r="74" spans="4:45" x14ac:dyDescent="0.45">
      <c r="D74"/>
      <c r="G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E74"/>
      <c r="AF74"/>
      <c r="AG74"/>
      <c r="AH74"/>
      <c r="AI74"/>
      <c r="AJ74"/>
      <c r="AL74"/>
      <c r="AN74"/>
      <c r="AO74"/>
      <c r="AQ74"/>
      <c r="AR74"/>
      <c r="AS74"/>
    </row>
    <row r="75" spans="4:45" x14ac:dyDescent="0.45">
      <c r="D75"/>
      <c r="G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AE75"/>
      <c r="AF75"/>
      <c r="AG75"/>
      <c r="AH75"/>
      <c r="AI75"/>
      <c r="AJ75"/>
      <c r="AL75"/>
      <c r="AN75"/>
      <c r="AO75"/>
      <c r="AQ75"/>
      <c r="AR75"/>
      <c r="AS75"/>
    </row>
    <row r="76" spans="4:45" x14ac:dyDescent="0.45">
      <c r="D76"/>
      <c r="G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AE76"/>
      <c r="AF76"/>
      <c r="AG76"/>
      <c r="AH76"/>
      <c r="AI76"/>
      <c r="AJ76"/>
      <c r="AL76"/>
      <c r="AN76"/>
      <c r="AO76"/>
      <c r="AQ76"/>
      <c r="AR76"/>
      <c r="AS76"/>
    </row>
    <row r="77" spans="4:45" x14ac:dyDescent="0.45">
      <c r="D77"/>
      <c r="G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E77"/>
      <c r="AF77"/>
      <c r="AG77"/>
      <c r="AH77"/>
      <c r="AI77"/>
      <c r="AJ77"/>
      <c r="AL77"/>
      <c r="AN77"/>
      <c r="AO77"/>
      <c r="AQ77"/>
      <c r="AR77"/>
      <c r="AS77"/>
    </row>
    <row r="78" spans="4:45" x14ac:dyDescent="0.45">
      <c r="D78"/>
      <c r="G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AE78"/>
      <c r="AF78"/>
      <c r="AG78"/>
      <c r="AH78"/>
      <c r="AI78"/>
      <c r="AJ78"/>
      <c r="AL78"/>
      <c r="AN78"/>
      <c r="AO78"/>
      <c r="AQ78"/>
      <c r="AR78"/>
      <c r="AS78"/>
    </row>
    <row r="79" spans="4:45" x14ac:dyDescent="0.45">
      <c r="D79"/>
      <c r="G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AE79"/>
      <c r="AF79"/>
      <c r="AG79"/>
      <c r="AH79"/>
      <c r="AI79"/>
      <c r="AJ79"/>
      <c r="AL79"/>
      <c r="AN79"/>
      <c r="AO79"/>
      <c r="AQ79"/>
      <c r="AR79"/>
      <c r="AS79"/>
    </row>
    <row r="80" spans="4:45" x14ac:dyDescent="0.45">
      <c r="D80"/>
      <c r="G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AE80"/>
      <c r="AF80"/>
      <c r="AG80"/>
      <c r="AH80"/>
      <c r="AI80"/>
      <c r="AJ80"/>
      <c r="AL80"/>
      <c r="AN80"/>
      <c r="AO80"/>
      <c r="AQ80"/>
      <c r="AR80"/>
      <c r="AS80"/>
    </row>
    <row r="81" spans="4:45" x14ac:dyDescent="0.45">
      <c r="D81"/>
      <c r="G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AE81"/>
      <c r="AF81"/>
      <c r="AG81"/>
      <c r="AH81"/>
      <c r="AI81"/>
      <c r="AJ81"/>
      <c r="AL81"/>
      <c r="AN81"/>
      <c r="AO81"/>
      <c r="AQ81"/>
      <c r="AR81"/>
      <c r="AS81"/>
    </row>
    <row r="82" spans="4:45" x14ac:dyDescent="0.45">
      <c r="D82"/>
      <c r="G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AE82"/>
      <c r="AF82"/>
      <c r="AG82"/>
      <c r="AH82"/>
      <c r="AI82"/>
      <c r="AJ82"/>
      <c r="AL82"/>
      <c r="AN82"/>
      <c r="AO82"/>
      <c r="AQ82"/>
      <c r="AR82"/>
      <c r="AS82"/>
    </row>
    <row r="83" spans="4:45" x14ac:dyDescent="0.45">
      <c r="D83"/>
      <c r="G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AE83"/>
      <c r="AF83"/>
      <c r="AG83"/>
      <c r="AH83"/>
      <c r="AI83"/>
      <c r="AJ83"/>
      <c r="AL83"/>
      <c r="AN83"/>
      <c r="AO83"/>
      <c r="AQ83"/>
      <c r="AR83"/>
      <c r="AS83"/>
    </row>
    <row r="84" spans="4:45" x14ac:dyDescent="0.45">
      <c r="D84"/>
      <c r="G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AE84"/>
      <c r="AF84"/>
      <c r="AG84"/>
      <c r="AH84"/>
      <c r="AI84"/>
      <c r="AJ84"/>
      <c r="AL84"/>
      <c r="AN84"/>
      <c r="AO84"/>
      <c r="AQ84"/>
      <c r="AR84"/>
      <c r="AS84"/>
    </row>
    <row r="85" spans="4:45" x14ac:dyDescent="0.45">
      <c r="D85"/>
      <c r="G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AE85"/>
      <c r="AF85"/>
      <c r="AG85"/>
      <c r="AH85"/>
      <c r="AI85"/>
      <c r="AJ85"/>
      <c r="AL85"/>
      <c r="AN85"/>
      <c r="AO85"/>
      <c r="AQ85"/>
      <c r="AR85"/>
      <c r="AS85"/>
    </row>
    <row r="86" spans="4:45" x14ac:dyDescent="0.45">
      <c r="D86"/>
      <c r="G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AE86"/>
      <c r="AF86"/>
      <c r="AG86"/>
      <c r="AH86"/>
      <c r="AI86"/>
      <c r="AJ86"/>
      <c r="AL86"/>
      <c r="AN86"/>
      <c r="AO86"/>
      <c r="AQ86"/>
      <c r="AR86"/>
      <c r="AS86"/>
    </row>
    <row r="87" spans="4:45" x14ac:dyDescent="0.45">
      <c r="D87"/>
      <c r="G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AE87"/>
      <c r="AF87"/>
      <c r="AG87"/>
      <c r="AH87"/>
      <c r="AI87"/>
      <c r="AJ87"/>
      <c r="AL87"/>
      <c r="AN87"/>
      <c r="AO87"/>
      <c r="AQ87"/>
      <c r="AR87"/>
      <c r="AS87"/>
    </row>
    <row r="88" spans="4:45" x14ac:dyDescent="0.45">
      <c r="D88"/>
      <c r="G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AE88"/>
      <c r="AF88"/>
      <c r="AG88"/>
      <c r="AH88"/>
      <c r="AI88"/>
      <c r="AJ88"/>
      <c r="AL88"/>
      <c r="AN88"/>
      <c r="AO88"/>
      <c r="AQ88"/>
      <c r="AR88"/>
      <c r="AS88"/>
    </row>
    <row r="89" spans="4:45" x14ac:dyDescent="0.45">
      <c r="D89"/>
      <c r="G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AE89"/>
      <c r="AF89"/>
      <c r="AG89"/>
      <c r="AH89"/>
      <c r="AI89"/>
      <c r="AJ89"/>
      <c r="AL89"/>
      <c r="AN89"/>
      <c r="AO89"/>
      <c r="AQ89"/>
      <c r="AR89"/>
      <c r="AS89"/>
    </row>
    <row r="90" spans="4:45" x14ac:dyDescent="0.45">
      <c r="D90"/>
      <c r="G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AE90"/>
      <c r="AF90"/>
      <c r="AG90"/>
      <c r="AH90"/>
      <c r="AI90"/>
      <c r="AJ90"/>
      <c r="AL90"/>
      <c r="AN90"/>
      <c r="AO90"/>
      <c r="AQ90"/>
      <c r="AR90"/>
      <c r="AS9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S83"/>
  <sheetViews>
    <sheetView workbookViewId="0">
      <selection activeCell="O37" sqref="O37"/>
    </sheetView>
  </sheetViews>
  <sheetFormatPr defaultColWidth="9.1328125" defaultRowHeight="14.25" x14ac:dyDescent="0.45"/>
  <cols>
    <col min="3" max="3" width="9.1328125" style="4"/>
    <col min="6" max="6" width="9.1328125" style="4"/>
    <col min="7" max="7" width="11" customWidth="1"/>
    <col min="8" max="9" width="9.1328125" style="4"/>
    <col min="10" max="10" width="14" style="4" customWidth="1"/>
    <col min="11" max="12" width="11.59765625" style="4" customWidth="1"/>
    <col min="13" max="13" width="9.1328125" style="4"/>
    <col min="14" max="18" width="11.59765625" style="4" customWidth="1"/>
    <col min="19" max="19" width="15.3984375" style="4" customWidth="1"/>
    <col min="20" max="21" width="15" style="4" customWidth="1"/>
    <col min="22" max="25" width="9.06640625"/>
    <col min="28" max="28" width="9.1328125" style="4"/>
    <col min="31" max="31" width="11" style="4" customWidth="1"/>
    <col min="32" max="32" width="13.73046875" style="4" customWidth="1"/>
    <col min="33" max="33" width="9.1328125" style="4"/>
    <col min="34" max="34" width="13.3984375" style="4" bestFit="1" customWidth="1"/>
    <col min="35" max="35" width="10.3984375" style="4" customWidth="1"/>
    <col min="36" max="36" width="9.1328125" style="4"/>
    <col min="38" max="38" width="9.1328125" style="4"/>
    <col min="40" max="41" width="11.59765625" style="4" customWidth="1"/>
    <col min="43" max="45" width="15.3984375" style="4" customWidth="1"/>
    <col min="46" max="49" width="9.06640625" customWidth="1"/>
  </cols>
  <sheetData>
    <row r="1" spans="1:45" s="1" customFormat="1" x14ac:dyDescent="0.45">
      <c r="B1" s="2" t="s">
        <v>0</v>
      </c>
      <c r="C1" s="2" t="s">
        <v>1</v>
      </c>
      <c r="D1" s="2" t="s">
        <v>2</v>
      </c>
      <c r="E1" s="2" t="s">
        <v>3</v>
      </c>
      <c r="F1" s="2" t="s">
        <v>443</v>
      </c>
      <c r="G1" s="2" t="s">
        <v>438</v>
      </c>
      <c r="H1" s="2" t="s">
        <v>448</v>
      </c>
      <c r="I1" s="2" t="s">
        <v>449</v>
      </c>
      <c r="J1" s="2" t="s">
        <v>444</v>
      </c>
      <c r="K1" s="2" t="s">
        <v>420</v>
      </c>
      <c r="L1" s="2" t="s">
        <v>422</v>
      </c>
      <c r="M1" s="2" t="s">
        <v>423</v>
      </c>
      <c r="N1" s="2" t="s">
        <v>440</v>
      </c>
      <c r="O1" s="2" t="s">
        <v>425</v>
      </c>
      <c r="P1" s="2" t="s">
        <v>426</v>
      </c>
      <c r="Q1" s="2" t="s">
        <v>88</v>
      </c>
      <c r="R1" s="2" t="s">
        <v>432</v>
      </c>
      <c r="S1" s="2" t="s">
        <v>441</v>
      </c>
      <c r="T1" s="2" t="s">
        <v>442</v>
      </c>
      <c r="AA1" s="2" t="s">
        <v>0</v>
      </c>
      <c r="AB1" s="2" t="s">
        <v>1</v>
      </c>
      <c r="AC1" s="2" t="s">
        <v>2</v>
      </c>
      <c r="AD1" s="2" t="s">
        <v>3</v>
      </c>
      <c r="AE1" s="2" t="s">
        <v>443</v>
      </c>
      <c r="AF1" s="2" t="s">
        <v>418</v>
      </c>
      <c r="AG1" s="2" t="s">
        <v>445</v>
      </c>
      <c r="AH1" s="2" t="s">
        <v>444</v>
      </c>
      <c r="AI1" s="2" t="s">
        <v>420</v>
      </c>
      <c r="AJ1" s="2" t="s">
        <v>422</v>
      </c>
      <c r="AK1" s="2" t="s">
        <v>423</v>
      </c>
      <c r="AL1" s="2" t="s">
        <v>440</v>
      </c>
      <c r="AM1" s="2" t="s">
        <v>425</v>
      </c>
      <c r="AN1" s="2" t="s">
        <v>426</v>
      </c>
      <c r="AO1" s="2" t="s">
        <v>88</v>
      </c>
      <c r="AP1" s="2" t="s">
        <v>432</v>
      </c>
      <c r="AQ1" s="2" t="s">
        <v>441</v>
      </c>
      <c r="AR1" s="2" t="s">
        <v>442</v>
      </c>
    </row>
    <row r="2" spans="1:45" x14ac:dyDescent="0.45">
      <c r="A2">
        <v>1</v>
      </c>
      <c r="B2" s="3">
        <v>9.01</v>
      </c>
      <c r="C2" s="3">
        <v>6.6</v>
      </c>
      <c r="D2" s="4">
        <v>24.4</v>
      </c>
      <c r="E2" s="3">
        <v>0.36</v>
      </c>
      <c r="F2" s="6">
        <v>17.100000000000001</v>
      </c>
      <c r="G2" s="6">
        <v>9.42</v>
      </c>
      <c r="H2" s="4">
        <v>50.8</v>
      </c>
      <c r="I2" s="6">
        <v>12.8</v>
      </c>
      <c r="J2" s="4">
        <v>25.3</v>
      </c>
      <c r="K2" s="3">
        <v>80.459999999999994</v>
      </c>
      <c r="L2" s="6">
        <v>39.799999999999997</v>
      </c>
      <c r="M2" s="3">
        <v>17.589999999999996</v>
      </c>
      <c r="N2" s="5">
        <v>1.605</v>
      </c>
      <c r="O2" s="5">
        <v>5.9889999999999999</v>
      </c>
      <c r="P2" s="5">
        <v>0.54200000000000004</v>
      </c>
      <c r="Q2" s="3">
        <v>5.1100000000000003</v>
      </c>
      <c r="R2" s="5">
        <v>0.64100000000000001</v>
      </c>
      <c r="S2" s="5">
        <v>0.97499999999999998</v>
      </c>
      <c r="T2" s="5">
        <v>1.9089999999999998</v>
      </c>
      <c r="U2"/>
      <c r="Z2">
        <v>1</v>
      </c>
      <c r="AA2" s="3">
        <v>9.01</v>
      </c>
      <c r="AB2" s="3">
        <v>6.6</v>
      </c>
      <c r="AC2" s="4">
        <v>24.4</v>
      </c>
      <c r="AD2" s="3">
        <v>0.36</v>
      </c>
      <c r="AE2" s="4">
        <v>51.9</v>
      </c>
      <c r="AF2" s="4">
        <v>15.8</v>
      </c>
      <c r="AG2" s="4">
        <v>49.8</v>
      </c>
      <c r="AH2" s="6">
        <v>39.299999999999997</v>
      </c>
      <c r="AI2" s="3">
        <v>70.23</v>
      </c>
      <c r="AJ2" s="6">
        <v>33.599999999999994</v>
      </c>
      <c r="AK2" s="16">
        <v>14.969999999999997</v>
      </c>
      <c r="AL2" s="5">
        <v>0.90500000000000003</v>
      </c>
      <c r="AM2" s="5">
        <v>1.845</v>
      </c>
      <c r="AN2" s="5">
        <v>0.51910000000000001</v>
      </c>
      <c r="AO2" s="3">
        <v>4.57</v>
      </c>
      <c r="AP2" s="5">
        <v>0.71421380000000001</v>
      </c>
      <c r="AQ2" s="5">
        <v>0.27200000000000002</v>
      </c>
      <c r="AR2" s="5">
        <v>0.46800000000000003</v>
      </c>
      <c r="AS2"/>
    </row>
    <row r="3" spans="1:45" x14ac:dyDescent="0.45">
      <c r="A3">
        <v>2</v>
      </c>
      <c r="B3" s="3">
        <v>9.11</v>
      </c>
      <c r="C3" s="3">
        <v>7.1</v>
      </c>
      <c r="D3" s="4">
        <v>33.799999999999997</v>
      </c>
      <c r="E3" s="3">
        <v>0.45</v>
      </c>
      <c r="F3" s="6">
        <v>16.2</v>
      </c>
      <c r="G3" s="6">
        <v>8.4700000000000006</v>
      </c>
      <c r="H3" s="4">
        <v>48.6</v>
      </c>
      <c r="I3" s="6">
        <v>14.4</v>
      </c>
      <c r="J3" s="4">
        <v>23.3</v>
      </c>
      <c r="K3" s="3">
        <v>81.459999999999994</v>
      </c>
      <c r="L3" s="6">
        <v>41.26</v>
      </c>
      <c r="M3" s="3">
        <v>16.259999999999994</v>
      </c>
      <c r="N3" s="5">
        <v>1.5880000000000001</v>
      </c>
      <c r="O3" s="5">
        <v>6.2329999999999997</v>
      </c>
      <c r="P3" s="5">
        <v>0.56200000000000006</v>
      </c>
      <c r="Q3" s="3">
        <v>4.8600000000000003</v>
      </c>
      <c r="R3" s="5">
        <v>0.61199999999999999</v>
      </c>
      <c r="S3" s="5">
        <v>0.92600000000000005</v>
      </c>
      <c r="T3" s="5">
        <v>1.8019999999999998</v>
      </c>
      <c r="U3"/>
      <c r="Z3">
        <v>2</v>
      </c>
      <c r="AA3" s="3">
        <v>9.11</v>
      </c>
      <c r="AB3" s="3">
        <v>7.1</v>
      </c>
      <c r="AC3" s="4">
        <v>33.799999999999997</v>
      </c>
      <c r="AD3" s="3">
        <v>0.45</v>
      </c>
      <c r="AE3" s="4">
        <v>53.8</v>
      </c>
      <c r="AF3" s="4">
        <v>16.100000000000001</v>
      </c>
      <c r="AG3" s="4">
        <v>47.8</v>
      </c>
      <c r="AH3" s="6">
        <v>37.299999999999997</v>
      </c>
      <c r="AI3" s="3">
        <v>70.56</v>
      </c>
      <c r="AJ3" s="6">
        <v>35.059999999999995</v>
      </c>
      <c r="AK3" s="16">
        <v>13.639999999999995</v>
      </c>
      <c r="AL3" s="5">
        <v>0.93800000000000006</v>
      </c>
      <c r="AM3" s="5">
        <v>1.7830000000000001</v>
      </c>
      <c r="AN3" s="5">
        <v>0.53910000000000002</v>
      </c>
      <c r="AO3" s="3">
        <v>4.2200000000000006</v>
      </c>
      <c r="AP3" s="5">
        <v>0.68521379999999998</v>
      </c>
      <c r="AQ3" s="5">
        <v>0.25900000000000001</v>
      </c>
      <c r="AR3" s="5">
        <v>0.45889999999999997</v>
      </c>
      <c r="AS3"/>
    </row>
    <row r="4" spans="1:45" x14ac:dyDescent="0.45">
      <c r="A4">
        <v>3</v>
      </c>
      <c r="B4" s="3">
        <v>9.1199999999999992</v>
      </c>
      <c r="C4" s="3">
        <v>6.6</v>
      </c>
      <c r="D4" s="4">
        <v>23.8</v>
      </c>
      <c r="E4" s="3">
        <v>0.42</v>
      </c>
      <c r="F4" s="6">
        <v>13.4</v>
      </c>
      <c r="G4" s="6">
        <v>11.2</v>
      </c>
      <c r="H4" s="4">
        <v>61.2</v>
      </c>
      <c r="I4" s="6">
        <v>11.84</v>
      </c>
      <c r="J4" s="4">
        <v>25.2</v>
      </c>
      <c r="K4" s="3">
        <v>80.56</v>
      </c>
      <c r="L4" s="6">
        <v>38.96</v>
      </c>
      <c r="M4" s="3">
        <v>17.589999999999996</v>
      </c>
      <c r="N4" s="5">
        <v>1.478</v>
      </c>
      <c r="O4" s="5">
        <v>6.2140000000000004</v>
      </c>
      <c r="P4" s="5">
        <v>0.54100000000000004</v>
      </c>
      <c r="Q4" s="3">
        <v>5.23</v>
      </c>
      <c r="R4" s="5">
        <v>0.65400000000000003</v>
      </c>
      <c r="S4" s="5">
        <v>1.008</v>
      </c>
      <c r="T4" s="5">
        <v>1.859</v>
      </c>
      <c r="U4"/>
      <c r="Z4">
        <v>3</v>
      </c>
      <c r="AA4" s="3">
        <v>9.1199999999999992</v>
      </c>
      <c r="AB4" s="3">
        <v>6.6</v>
      </c>
      <c r="AC4" s="4">
        <v>23.8</v>
      </c>
      <c r="AD4" s="3">
        <v>0.42</v>
      </c>
      <c r="AE4" s="4">
        <v>50.8</v>
      </c>
      <c r="AF4" s="4">
        <v>15.2</v>
      </c>
      <c r="AG4" s="4">
        <v>48.9</v>
      </c>
      <c r="AH4" s="6">
        <v>39.200000000000003</v>
      </c>
      <c r="AI4" s="3">
        <v>71.48</v>
      </c>
      <c r="AJ4" s="6">
        <v>32.76</v>
      </c>
      <c r="AK4" s="16">
        <v>14.969999999999997</v>
      </c>
      <c r="AL4" s="5">
        <v>0.82799999999999996</v>
      </c>
      <c r="AM4" s="5">
        <v>1.605</v>
      </c>
      <c r="AN4" s="5">
        <v>0.5181</v>
      </c>
      <c r="AO4" s="3">
        <v>4.5900000000000007</v>
      </c>
      <c r="AP4" s="5">
        <v>0.73721380000000003</v>
      </c>
      <c r="AQ4" s="5">
        <v>0.26800000000000002</v>
      </c>
      <c r="AR4" s="5">
        <v>0.49099999999999999</v>
      </c>
      <c r="AS4"/>
    </row>
    <row r="5" spans="1:45" x14ac:dyDescent="0.45">
      <c r="A5">
        <v>4</v>
      </c>
      <c r="B5" s="3">
        <v>9.1199999999999992</v>
      </c>
      <c r="C5" s="3">
        <v>6.8</v>
      </c>
      <c r="D5" s="4">
        <v>31.9</v>
      </c>
      <c r="E5" s="3">
        <v>0.44</v>
      </c>
      <c r="F5" s="6">
        <v>12.7</v>
      </c>
      <c r="G5" s="6">
        <v>8.42</v>
      </c>
      <c r="H5" s="4">
        <v>46.8</v>
      </c>
      <c r="I5" s="6">
        <v>13.84</v>
      </c>
      <c r="J5" s="4">
        <v>25.7</v>
      </c>
      <c r="K5" s="3">
        <v>78.89</v>
      </c>
      <c r="L5" s="6">
        <v>42.2</v>
      </c>
      <c r="M5" s="3">
        <v>17.819999999999997</v>
      </c>
      <c r="N5" s="5">
        <v>1.5469999999999999</v>
      </c>
      <c r="O5" s="5">
        <v>5.8789999999999996</v>
      </c>
      <c r="P5" s="5">
        <v>0.56200000000000006</v>
      </c>
      <c r="Q5" s="3">
        <v>4.37</v>
      </c>
      <c r="R5" s="5">
        <v>0.626</v>
      </c>
      <c r="S5" s="5">
        <v>1.042</v>
      </c>
      <c r="T5" s="5">
        <v>1.9249999999999998</v>
      </c>
      <c r="U5"/>
      <c r="Z5">
        <v>4</v>
      </c>
      <c r="AA5" s="3">
        <v>9.1199999999999992</v>
      </c>
      <c r="AB5" s="3">
        <v>6.8</v>
      </c>
      <c r="AC5" s="4">
        <v>31.9</v>
      </c>
      <c r="AD5" s="3">
        <v>0.44</v>
      </c>
      <c r="AE5" s="4">
        <v>49.8</v>
      </c>
      <c r="AF5" s="4">
        <v>15.4</v>
      </c>
      <c r="AG5" s="4">
        <v>47.6</v>
      </c>
      <c r="AH5" s="6">
        <v>39.700000000000003</v>
      </c>
      <c r="AI5" s="3">
        <v>72.42</v>
      </c>
      <c r="AJ5" s="6">
        <v>36</v>
      </c>
      <c r="AK5" s="16">
        <v>15.199999999999998</v>
      </c>
      <c r="AL5" s="5">
        <v>0.89699999999999991</v>
      </c>
      <c r="AM5" s="5">
        <v>1.9140000000000001</v>
      </c>
      <c r="AN5" s="5">
        <v>0.52300000000000002</v>
      </c>
      <c r="AO5" s="3">
        <v>4.2300000000000004</v>
      </c>
      <c r="AP5" s="5">
        <v>0.70921380000000001</v>
      </c>
      <c r="AQ5" s="5">
        <v>0.27500000000000002</v>
      </c>
      <c r="AR5" s="5">
        <v>0.49630000000000002</v>
      </c>
      <c r="AS5"/>
    </row>
    <row r="6" spans="1:45" x14ac:dyDescent="0.45">
      <c r="A6">
        <v>5</v>
      </c>
      <c r="B6" s="7">
        <v>9.16</v>
      </c>
      <c r="C6" s="7">
        <v>6.1000000000000005</v>
      </c>
      <c r="D6" s="4">
        <v>28.8</v>
      </c>
      <c r="E6" s="4">
        <v>0.32</v>
      </c>
      <c r="F6" s="6">
        <v>13.6</v>
      </c>
      <c r="G6" s="18">
        <v>7.56</v>
      </c>
      <c r="H6" s="4">
        <v>52.8</v>
      </c>
      <c r="I6" s="6">
        <v>10.48</v>
      </c>
      <c r="J6" s="4">
        <v>24.9</v>
      </c>
      <c r="K6" s="3">
        <v>81.23</v>
      </c>
      <c r="L6" s="6">
        <v>41.7</v>
      </c>
      <c r="M6" s="3">
        <v>16.439999999999994</v>
      </c>
      <c r="N6" s="5">
        <v>1.6240000000000001</v>
      </c>
      <c r="O6" s="5">
        <v>5.9660000000000002</v>
      </c>
      <c r="P6" s="5">
        <v>0.55400000000000005</v>
      </c>
      <c r="Q6" s="3">
        <v>5.32</v>
      </c>
      <c r="R6" s="5">
        <v>0.63700000000000001</v>
      </c>
      <c r="S6" s="5">
        <v>1.0189999999999999</v>
      </c>
      <c r="T6" s="5">
        <v>2.0249999999999999</v>
      </c>
      <c r="U6"/>
      <c r="Z6">
        <v>5</v>
      </c>
      <c r="AA6" s="7">
        <v>9.16</v>
      </c>
      <c r="AB6" s="7">
        <v>6.1000000000000005</v>
      </c>
      <c r="AC6" s="4">
        <v>28.8</v>
      </c>
      <c r="AD6" s="4">
        <v>0.32</v>
      </c>
      <c r="AE6" s="4">
        <v>53.2</v>
      </c>
      <c r="AF6" s="4">
        <v>16.3</v>
      </c>
      <c r="AG6" s="4">
        <v>46.8</v>
      </c>
      <c r="AH6" s="6">
        <v>38.9</v>
      </c>
      <c r="AI6" s="3">
        <v>71.45</v>
      </c>
      <c r="AJ6" s="6">
        <v>35.5</v>
      </c>
      <c r="AK6" s="16">
        <v>13.819999999999995</v>
      </c>
      <c r="AL6" s="5">
        <v>0.97400000000000009</v>
      </c>
      <c r="AM6" s="5">
        <v>1.6840000000000002</v>
      </c>
      <c r="AN6" s="5">
        <v>0.51100000000000001</v>
      </c>
      <c r="AO6" s="3">
        <v>4.6800000000000006</v>
      </c>
      <c r="AP6" s="5">
        <v>0.72021380000000002</v>
      </c>
      <c r="AQ6" s="5">
        <v>0.28100000000000003</v>
      </c>
      <c r="AR6" s="5">
        <v>0.46100000000000002</v>
      </c>
      <c r="AS6"/>
    </row>
    <row r="7" spans="1:45" x14ac:dyDescent="0.45">
      <c r="A7">
        <v>6</v>
      </c>
      <c r="B7" s="3">
        <v>9.26</v>
      </c>
      <c r="C7" s="3">
        <v>6.9</v>
      </c>
      <c r="D7" s="4">
        <v>26.8</v>
      </c>
      <c r="E7" s="3">
        <v>0.33</v>
      </c>
      <c r="F7" s="6">
        <v>11.9</v>
      </c>
      <c r="G7" s="6">
        <v>10.65</v>
      </c>
      <c r="H7" s="4">
        <v>58.4</v>
      </c>
      <c r="I7" s="6">
        <v>15.4</v>
      </c>
      <c r="J7" s="4">
        <v>24.9</v>
      </c>
      <c r="K7" s="3">
        <v>78.89</v>
      </c>
      <c r="L7" s="6">
        <v>40.6</v>
      </c>
      <c r="M7" s="3">
        <v>17.279999999999994</v>
      </c>
      <c r="N7" s="5">
        <v>1.702</v>
      </c>
      <c r="O7" s="5">
        <v>6.1230000000000002</v>
      </c>
      <c r="P7" s="5">
        <v>0.53800000000000003</v>
      </c>
      <c r="Q7" s="3">
        <v>5.47</v>
      </c>
      <c r="R7" s="5">
        <v>0.63100000000000001</v>
      </c>
      <c r="S7" s="5">
        <v>1.016</v>
      </c>
      <c r="T7" s="5">
        <v>2.1360000000000001</v>
      </c>
      <c r="U7"/>
      <c r="Z7">
        <v>6</v>
      </c>
      <c r="AA7" s="3">
        <v>9.26</v>
      </c>
      <c r="AB7" s="3">
        <v>6.9</v>
      </c>
      <c r="AC7" s="4">
        <v>26.8</v>
      </c>
      <c r="AD7" s="3">
        <v>0.33</v>
      </c>
      <c r="AE7" s="4">
        <v>54.7</v>
      </c>
      <c r="AF7" s="4">
        <v>15.1</v>
      </c>
      <c r="AG7" s="4">
        <v>47.9</v>
      </c>
      <c r="AH7" s="6">
        <v>38.9</v>
      </c>
      <c r="AI7" s="3">
        <v>69.98</v>
      </c>
      <c r="AJ7" s="6">
        <v>34.4</v>
      </c>
      <c r="AK7" s="16">
        <v>14.659999999999995</v>
      </c>
      <c r="AL7" s="5">
        <v>1.052</v>
      </c>
      <c r="AM7" s="5">
        <v>1.712</v>
      </c>
      <c r="AN7" s="5">
        <v>0.5151</v>
      </c>
      <c r="AO7" s="3">
        <v>4.83</v>
      </c>
      <c r="AP7" s="5">
        <v>0.71421380000000001</v>
      </c>
      <c r="AQ7" s="5">
        <v>0.29599999999999999</v>
      </c>
      <c r="AR7" s="5">
        <v>0.53600000000000003</v>
      </c>
      <c r="AS7"/>
    </row>
    <row r="8" spans="1:45" x14ac:dyDescent="0.45">
      <c r="A8">
        <v>7</v>
      </c>
      <c r="B8" s="7">
        <v>9.32</v>
      </c>
      <c r="C8" s="7">
        <v>6.4</v>
      </c>
      <c r="D8" s="4">
        <v>35.6</v>
      </c>
      <c r="E8" s="4">
        <v>0.34</v>
      </c>
      <c r="F8" s="6">
        <v>13.8</v>
      </c>
      <c r="G8" s="18">
        <v>12.8</v>
      </c>
      <c r="H8" s="4">
        <v>45.9</v>
      </c>
      <c r="I8" s="6">
        <v>12.8</v>
      </c>
      <c r="J8" s="4">
        <v>25.6</v>
      </c>
      <c r="K8" s="3">
        <v>81.23</v>
      </c>
      <c r="L8" s="6">
        <v>41.6</v>
      </c>
      <c r="M8" s="3">
        <v>16.589999999999996</v>
      </c>
      <c r="N8" s="5">
        <v>1.5029999999999999</v>
      </c>
      <c r="O8" s="5">
        <v>5.4459999999999997</v>
      </c>
      <c r="P8" s="5">
        <v>0.52300000000000002</v>
      </c>
      <c r="Q8" s="3">
        <v>5.28</v>
      </c>
      <c r="R8" s="5">
        <v>0.622</v>
      </c>
      <c r="S8" s="5">
        <v>1.1100000000000001</v>
      </c>
      <c r="T8" s="5">
        <v>2.254</v>
      </c>
      <c r="U8"/>
      <c r="Z8">
        <v>7</v>
      </c>
      <c r="AA8" s="7">
        <v>9.32</v>
      </c>
      <c r="AB8" s="7">
        <v>6.4</v>
      </c>
      <c r="AC8" s="4">
        <v>35.6</v>
      </c>
      <c r="AD8" s="4">
        <v>0.34</v>
      </c>
      <c r="AE8" s="4">
        <v>53.8</v>
      </c>
      <c r="AF8" s="4">
        <v>15.8</v>
      </c>
      <c r="AG8" s="4">
        <v>48.4</v>
      </c>
      <c r="AH8" s="6">
        <v>39.6</v>
      </c>
      <c r="AI8" s="3">
        <v>69.8</v>
      </c>
      <c r="AJ8" s="6">
        <v>35.4</v>
      </c>
      <c r="AK8" s="16">
        <v>13.969999999999997</v>
      </c>
      <c r="AL8" s="5">
        <v>0.85299999999999987</v>
      </c>
      <c r="AM8" s="5">
        <v>1.6840000000000002</v>
      </c>
      <c r="AN8" s="5">
        <v>0.50009999999999999</v>
      </c>
      <c r="AO8" s="3">
        <v>4.6400000000000006</v>
      </c>
      <c r="AP8" s="5">
        <v>0.7052138</v>
      </c>
      <c r="AQ8" s="5">
        <v>0.27600000000000002</v>
      </c>
      <c r="AR8" s="5">
        <v>0.51200000000000001</v>
      </c>
      <c r="AS8"/>
    </row>
    <row r="9" spans="1:45" x14ac:dyDescent="0.45">
      <c r="A9">
        <v>8</v>
      </c>
      <c r="B9" s="3">
        <v>9.3699999999999992</v>
      </c>
      <c r="C9" s="3">
        <v>7.3</v>
      </c>
      <c r="D9" s="4">
        <v>30.9</v>
      </c>
      <c r="E9" s="3">
        <v>0.34</v>
      </c>
      <c r="F9" s="6">
        <v>12.8</v>
      </c>
      <c r="G9" s="6">
        <v>8.4499999999999993</v>
      </c>
      <c r="H9" s="4">
        <v>62.1</v>
      </c>
      <c r="I9" s="6">
        <v>14.4</v>
      </c>
      <c r="J9" s="4">
        <v>24.3</v>
      </c>
      <c r="K9" s="3">
        <v>78.56</v>
      </c>
      <c r="L9" s="6">
        <v>39.4</v>
      </c>
      <c r="M9" s="3">
        <v>16.819999999999997</v>
      </c>
      <c r="N9" s="5">
        <v>1.456</v>
      </c>
      <c r="O9" s="5">
        <v>5.6890000000000001</v>
      </c>
      <c r="P9" s="5">
        <v>0.53100000000000003</v>
      </c>
      <c r="Q9" s="3">
        <v>5.39</v>
      </c>
      <c r="R9" s="5">
        <v>0.63100000000000001</v>
      </c>
      <c r="S9" s="5">
        <v>1.151</v>
      </c>
      <c r="T9" s="5">
        <v>2.0110000000000001</v>
      </c>
      <c r="U9"/>
      <c r="Z9">
        <v>8</v>
      </c>
      <c r="AA9" s="3">
        <v>9.3699999999999992</v>
      </c>
      <c r="AB9" s="3">
        <v>7.3</v>
      </c>
      <c r="AC9" s="4">
        <v>30.9</v>
      </c>
      <c r="AD9" s="3">
        <v>0.34</v>
      </c>
      <c r="AE9" s="4">
        <v>48.9</v>
      </c>
      <c r="AF9" s="4">
        <v>15.4</v>
      </c>
      <c r="AG9" s="4">
        <v>45.9</v>
      </c>
      <c r="AH9" s="6">
        <v>38.299999999999997</v>
      </c>
      <c r="AI9" s="3">
        <v>69.7</v>
      </c>
      <c r="AJ9" s="6">
        <v>33.199999999999996</v>
      </c>
      <c r="AK9" s="16">
        <v>14.199999999999998</v>
      </c>
      <c r="AL9" s="5">
        <v>0.80599999999999994</v>
      </c>
      <c r="AM9" s="5">
        <v>1.5720000000000001</v>
      </c>
      <c r="AN9" s="5">
        <v>0.5081</v>
      </c>
      <c r="AO9" s="3">
        <v>4.76</v>
      </c>
      <c r="AP9" s="5">
        <v>0.71421380000000001</v>
      </c>
      <c r="AQ9" s="5">
        <v>0.28100000000000003</v>
      </c>
      <c r="AR9" s="5">
        <v>0.49199999999999999</v>
      </c>
      <c r="AS9"/>
    </row>
    <row r="10" spans="1:45" x14ac:dyDescent="0.45">
      <c r="A10">
        <v>9</v>
      </c>
      <c r="B10" s="3">
        <v>9.65</v>
      </c>
      <c r="C10" s="3">
        <v>6.8999999999999995</v>
      </c>
      <c r="D10" s="4">
        <v>33.4</v>
      </c>
      <c r="E10" s="4">
        <v>0.36</v>
      </c>
      <c r="F10" s="6">
        <v>13.1</v>
      </c>
      <c r="G10" s="6">
        <v>11.2</v>
      </c>
      <c r="H10" s="4">
        <v>49.8</v>
      </c>
      <c r="I10" s="6">
        <v>12.8</v>
      </c>
      <c r="J10" s="4">
        <v>24.4</v>
      </c>
      <c r="K10" s="3">
        <v>79.14</v>
      </c>
      <c r="L10" s="6">
        <v>43.8</v>
      </c>
      <c r="M10" s="3">
        <v>15.979999999999999</v>
      </c>
      <c r="N10" s="5">
        <v>1.335</v>
      </c>
      <c r="O10" s="5">
        <v>5.7519999999999998</v>
      </c>
      <c r="P10" s="5">
        <v>0.52800000000000002</v>
      </c>
      <c r="Q10" s="3">
        <v>5.46</v>
      </c>
      <c r="R10" s="5">
        <v>0.623</v>
      </c>
      <c r="S10" s="5">
        <v>1.0760000000000001</v>
      </c>
      <c r="T10" s="5">
        <v>2.2269999999999999</v>
      </c>
      <c r="U10"/>
      <c r="Z10">
        <v>9</v>
      </c>
      <c r="AA10" s="3">
        <v>9.65</v>
      </c>
      <c r="AB10" s="3">
        <v>6.8999999999999995</v>
      </c>
      <c r="AC10" s="4">
        <v>33.4</v>
      </c>
      <c r="AD10" s="4">
        <v>0.36</v>
      </c>
      <c r="AE10" s="4">
        <v>50.1</v>
      </c>
      <c r="AF10" s="4">
        <v>14.9</v>
      </c>
      <c r="AG10" s="4">
        <v>46.1</v>
      </c>
      <c r="AH10" s="6">
        <v>38.4</v>
      </c>
      <c r="AI10" s="3">
        <v>69.56</v>
      </c>
      <c r="AJ10" s="6">
        <v>36.199999999999996</v>
      </c>
      <c r="AK10" s="16">
        <v>13.36</v>
      </c>
      <c r="AL10" s="5">
        <v>0.78500000000000003</v>
      </c>
      <c r="AM10" s="5">
        <v>1.6240000000000001</v>
      </c>
      <c r="AN10" s="5">
        <v>0.50509999999999999</v>
      </c>
      <c r="AO10" s="3">
        <v>4.82</v>
      </c>
      <c r="AP10" s="5">
        <v>0.7062138</v>
      </c>
      <c r="AQ10" s="5">
        <v>0.28899999999999998</v>
      </c>
      <c r="AR10" s="5">
        <v>0.52900000000000003</v>
      </c>
      <c r="AS10"/>
    </row>
    <row r="11" spans="1:45" x14ac:dyDescent="0.45">
      <c r="A11">
        <v>1</v>
      </c>
      <c r="B11" s="3">
        <v>9.01</v>
      </c>
      <c r="C11" s="3">
        <v>6.6</v>
      </c>
      <c r="D11" s="4">
        <v>24.4</v>
      </c>
      <c r="E11" s="3">
        <v>0.36</v>
      </c>
      <c r="F11" s="4">
        <v>21.4</v>
      </c>
      <c r="G11" s="6">
        <v>6.47</v>
      </c>
      <c r="H11" s="4">
        <v>58.4</v>
      </c>
      <c r="I11" s="6">
        <v>10.25</v>
      </c>
      <c r="J11" s="6">
        <f>J2+1.6</f>
        <v>26.900000000000002</v>
      </c>
      <c r="K11" s="3">
        <v>83.78</v>
      </c>
      <c r="L11" s="6">
        <v>34.6</v>
      </c>
      <c r="M11" s="3">
        <v>22.56</v>
      </c>
      <c r="N11" s="5">
        <v>2.1030000000000002</v>
      </c>
      <c r="O11" s="5">
        <v>8.423</v>
      </c>
      <c r="P11" s="5">
        <v>0.57899999999999996</v>
      </c>
      <c r="Q11" s="3">
        <v>4.2900000000000009</v>
      </c>
      <c r="R11" s="5">
        <v>0.78900000000000003</v>
      </c>
      <c r="S11" s="5">
        <v>0.68899999999999995</v>
      </c>
      <c r="T11" s="4">
        <v>1.516</v>
      </c>
      <c r="Z11">
        <v>1</v>
      </c>
      <c r="AA11" s="3">
        <v>9.01</v>
      </c>
      <c r="AB11" s="3">
        <v>6.6</v>
      </c>
      <c r="AC11" s="4">
        <v>24.4</v>
      </c>
      <c r="AD11" s="3">
        <v>0.36</v>
      </c>
      <c r="AE11" s="4">
        <f>AE2+8.5</f>
        <v>60.4</v>
      </c>
      <c r="AF11" s="4">
        <v>17.400000000000002</v>
      </c>
      <c r="AG11" s="6">
        <f>AG2+6.8</f>
        <v>56.599999999999994</v>
      </c>
      <c r="AH11" s="6">
        <f>AH2+1.15</f>
        <v>40.449999999999996</v>
      </c>
      <c r="AI11" s="3">
        <v>75.88000000000001</v>
      </c>
      <c r="AJ11" s="6">
        <v>29.200000000000003</v>
      </c>
      <c r="AK11" s="16">
        <v>19.559999999999999</v>
      </c>
      <c r="AL11" s="19">
        <v>1.1180000000000001</v>
      </c>
      <c r="AM11" s="5">
        <v>2.4319999999999999</v>
      </c>
      <c r="AN11" s="5">
        <v>0.55300000000000005</v>
      </c>
      <c r="AO11" s="3">
        <v>3.64</v>
      </c>
      <c r="AP11" s="5">
        <v>0.94099999999999995</v>
      </c>
      <c r="AQ11" s="5">
        <v>0.21199999999999999</v>
      </c>
      <c r="AR11" s="5">
        <v>0.34699999999999998</v>
      </c>
    </row>
    <row r="12" spans="1:45" x14ac:dyDescent="0.45">
      <c r="A12">
        <v>2</v>
      </c>
      <c r="B12" s="3">
        <v>9.11</v>
      </c>
      <c r="C12" s="3">
        <v>7.1</v>
      </c>
      <c r="D12" s="4">
        <v>33.799999999999997</v>
      </c>
      <c r="E12" s="3">
        <v>0.45</v>
      </c>
      <c r="F12" s="4">
        <v>20.399999999999999</v>
      </c>
      <c r="G12" s="6">
        <v>6.62</v>
      </c>
      <c r="H12" s="4">
        <v>62.4</v>
      </c>
      <c r="I12" s="6">
        <v>12.25</v>
      </c>
      <c r="J12" s="6">
        <f>J3+1.6</f>
        <v>24.900000000000002</v>
      </c>
      <c r="K12" s="3">
        <v>84.57</v>
      </c>
      <c r="L12" s="6">
        <v>35.200000000000003</v>
      </c>
      <c r="M12" s="3">
        <v>21.03</v>
      </c>
      <c r="N12" s="5">
        <v>2.2130000000000001</v>
      </c>
      <c r="O12" s="5">
        <v>8.9960000000000004</v>
      </c>
      <c r="P12" s="5">
        <v>0.58099999999999996</v>
      </c>
      <c r="Q12" s="3">
        <v>3.8499999999999996</v>
      </c>
      <c r="R12" s="5">
        <v>0.72599999999999998</v>
      </c>
      <c r="S12" s="5">
        <v>0.64700000000000002</v>
      </c>
      <c r="T12" s="4">
        <v>1.4279999999999999</v>
      </c>
      <c r="Z12">
        <v>2</v>
      </c>
      <c r="AA12" s="3">
        <v>9.11</v>
      </c>
      <c r="AB12" s="3">
        <v>7.1</v>
      </c>
      <c r="AC12" s="4">
        <v>33.799999999999997</v>
      </c>
      <c r="AD12" s="3">
        <v>0.45</v>
      </c>
      <c r="AE12" s="4">
        <f>AE3+10.1</f>
        <v>63.9</v>
      </c>
      <c r="AF12" s="4">
        <v>17.700000000000003</v>
      </c>
      <c r="AG12" s="6">
        <f>AG3+6.8</f>
        <v>54.599999999999994</v>
      </c>
      <c r="AH12" s="6">
        <f>AH3+1.15</f>
        <v>38.449999999999996</v>
      </c>
      <c r="AI12" s="3">
        <v>76.67</v>
      </c>
      <c r="AJ12" s="6">
        <v>29.800000000000004</v>
      </c>
      <c r="AK12" s="16">
        <v>18.96</v>
      </c>
      <c r="AL12" s="19">
        <v>1.1052999999999999</v>
      </c>
      <c r="AM12" s="5">
        <v>2.2330000000000001</v>
      </c>
      <c r="AN12" s="5">
        <v>0.56799999999999995</v>
      </c>
      <c r="AO12" s="3">
        <v>3.3</v>
      </c>
      <c r="AP12" s="5">
        <v>0.81399999999999995</v>
      </c>
      <c r="AQ12" s="5">
        <v>0.21299999999999999</v>
      </c>
      <c r="AR12" s="5">
        <v>0.35099999999999998</v>
      </c>
    </row>
    <row r="13" spans="1:45" x14ac:dyDescent="0.45">
      <c r="A13">
        <v>3</v>
      </c>
      <c r="B13" s="3">
        <v>9.1199999999999992</v>
      </c>
      <c r="C13" s="3">
        <v>6.6</v>
      </c>
      <c r="D13" s="4">
        <v>23.8</v>
      </c>
      <c r="E13" s="3">
        <v>0.42</v>
      </c>
      <c r="F13" s="4">
        <v>16.8</v>
      </c>
      <c r="G13" s="6">
        <v>8.49</v>
      </c>
      <c r="H13" s="4">
        <v>70.099999999999994</v>
      </c>
      <c r="I13" s="6">
        <v>9.1199999999999992</v>
      </c>
      <c r="J13" s="6">
        <f>J4+1.7</f>
        <v>26.9</v>
      </c>
      <c r="K13" s="3">
        <v>84.12</v>
      </c>
      <c r="L13" s="6">
        <v>33.9</v>
      </c>
      <c r="M13" s="3">
        <v>22.56</v>
      </c>
      <c r="N13" s="5">
        <v>1.986</v>
      </c>
      <c r="O13" s="5">
        <v>8.4410000000000007</v>
      </c>
      <c r="P13" s="5">
        <v>0.58199999999999996</v>
      </c>
      <c r="Q13" s="3">
        <v>4.3500000000000005</v>
      </c>
      <c r="R13" s="5">
        <v>0.91200000000000003</v>
      </c>
      <c r="S13" s="5">
        <v>0.72599999999999998</v>
      </c>
      <c r="T13" s="4">
        <v>1.409</v>
      </c>
      <c r="Z13">
        <v>3</v>
      </c>
      <c r="AA13" s="3">
        <v>9.1199999999999992</v>
      </c>
      <c r="AB13" s="3">
        <v>6.6</v>
      </c>
      <c r="AC13" s="4">
        <v>23.8</v>
      </c>
      <c r="AD13" s="3">
        <v>0.42</v>
      </c>
      <c r="AE13" s="4">
        <f>AE4+10.1</f>
        <v>60.9</v>
      </c>
      <c r="AF13" s="4">
        <v>16.8</v>
      </c>
      <c r="AG13" s="6">
        <f t="shared" ref="AG13:AG19" si="0">AG4+7.5</f>
        <v>56.4</v>
      </c>
      <c r="AH13" s="6">
        <f t="shared" ref="AH13:AH19" si="1">AH4+1.31</f>
        <v>40.510000000000005</v>
      </c>
      <c r="AI13" s="3">
        <v>76.220000000000013</v>
      </c>
      <c r="AJ13" s="6">
        <v>28.5</v>
      </c>
      <c r="AK13" s="16">
        <v>19.850000000000001</v>
      </c>
      <c r="AL13" s="19">
        <v>1.026</v>
      </c>
      <c r="AM13" s="5">
        <v>2.0419999999999998</v>
      </c>
      <c r="AN13" s="5">
        <v>0.54600000000000004</v>
      </c>
      <c r="AO13" s="3">
        <v>3.8000000000000007</v>
      </c>
      <c r="AP13" s="5">
        <v>0.84599999999999997</v>
      </c>
      <c r="AQ13" s="5">
        <v>0.20899999999999999</v>
      </c>
      <c r="AR13" s="5">
        <v>0.35599999999999998</v>
      </c>
    </row>
    <row r="14" spans="1:45" x14ac:dyDescent="0.45">
      <c r="A14">
        <v>4</v>
      </c>
      <c r="B14" s="3">
        <v>9.1199999999999992</v>
      </c>
      <c r="C14" s="3">
        <v>6.8</v>
      </c>
      <c r="D14" s="4">
        <v>31.9</v>
      </c>
      <c r="E14" s="3">
        <v>0.44</v>
      </c>
      <c r="F14" s="4">
        <v>14.8</v>
      </c>
      <c r="G14" s="6">
        <v>6.45</v>
      </c>
      <c r="H14" s="4">
        <v>58.9</v>
      </c>
      <c r="I14" s="6">
        <v>10.85</v>
      </c>
      <c r="J14" s="6">
        <f>J5+1.7</f>
        <v>27.4</v>
      </c>
      <c r="K14" s="3">
        <v>82.98</v>
      </c>
      <c r="L14" s="6">
        <v>36.4</v>
      </c>
      <c r="M14" s="3">
        <v>21.89</v>
      </c>
      <c r="N14" s="5">
        <v>2.2229999999999999</v>
      </c>
      <c r="O14" s="5">
        <v>8.423</v>
      </c>
      <c r="P14" s="5">
        <v>0.57899999999999996</v>
      </c>
      <c r="Q14" s="3">
        <v>3.6999999999999997</v>
      </c>
      <c r="R14" s="5">
        <v>0.83399999999999996</v>
      </c>
      <c r="S14" s="5">
        <v>0.81599999999999995</v>
      </c>
      <c r="T14" s="4">
        <v>1.508</v>
      </c>
      <c r="Z14">
        <v>4</v>
      </c>
      <c r="AA14" s="3">
        <v>9.1199999999999992</v>
      </c>
      <c r="AB14" s="3">
        <v>6.8</v>
      </c>
      <c r="AC14" s="4">
        <v>31.9</v>
      </c>
      <c r="AD14" s="3">
        <v>0.44</v>
      </c>
      <c r="AE14" s="4">
        <f>AE5+10.1</f>
        <v>59.9</v>
      </c>
      <c r="AF14" s="4">
        <v>17.200000000000003</v>
      </c>
      <c r="AG14" s="6">
        <f t="shared" si="0"/>
        <v>55.1</v>
      </c>
      <c r="AH14" s="6">
        <f t="shared" si="1"/>
        <v>41.010000000000005</v>
      </c>
      <c r="AI14" s="3">
        <v>76.680000000000007</v>
      </c>
      <c r="AJ14" s="6">
        <v>31</v>
      </c>
      <c r="AK14" s="16">
        <v>19.13</v>
      </c>
      <c r="AL14" s="19">
        <v>1.163</v>
      </c>
      <c r="AM14" s="5">
        <v>2.4239999999999999</v>
      </c>
      <c r="AN14" s="5">
        <v>0.53900000000000003</v>
      </c>
      <c r="AO14" s="3">
        <v>3.1499999999999995</v>
      </c>
      <c r="AP14" s="5">
        <v>0.91200000000000003</v>
      </c>
      <c r="AQ14" s="5">
        <v>0.219</v>
      </c>
      <c r="AR14" s="5">
        <v>0.33899999999999997</v>
      </c>
    </row>
    <row r="15" spans="1:45" x14ac:dyDescent="0.45">
      <c r="A15">
        <v>5</v>
      </c>
      <c r="B15" s="7">
        <v>9.16</v>
      </c>
      <c r="C15" s="7">
        <v>6.1000000000000005</v>
      </c>
      <c r="D15" s="4">
        <v>28.8</v>
      </c>
      <c r="E15" s="4">
        <v>0.32</v>
      </c>
      <c r="F15" s="4">
        <v>17.8</v>
      </c>
      <c r="G15" s="6">
        <v>5.45</v>
      </c>
      <c r="H15" s="4">
        <v>63.5</v>
      </c>
      <c r="I15" s="6">
        <v>8.24</v>
      </c>
      <c r="J15" s="6">
        <f>J6+1.7</f>
        <v>26.599999999999998</v>
      </c>
      <c r="K15" s="3">
        <v>84.12</v>
      </c>
      <c r="L15" s="6">
        <v>34.799999999999997</v>
      </c>
      <c r="M15" s="3">
        <v>20.86</v>
      </c>
      <c r="N15" s="5">
        <v>1.974</v>
      </c>
      <c r="O15" s="5">
        <v>7.7746000000000004</v>
      </c>
      <c r="P15" s="5">
        <v>0.56899999999999995</v>
      </c>
      <c r="Q15" s="3">
        <v>4.12</v>
      </c>
      <c r="R15" s="5">
        <v>0.82599999999999996</v>
      </c>
      <c r="S15" s="5">
        <v>0.72599999999999998</v>
      </c>
      <c r="T15" s="4">
        <v>1.6040000000000001</v>
      </c>
      <c r="Z15">
        <v>5</v>
      </c>
      <c r="AA15" s="7">
        <v>9.16</v>
      </c>
      <c r="AB15" s="7">
        <v>6.1000000000000005</v>
      </c>
      <c r="AC15" s="4">
        <v>28.8</v>
      </c>
      <c r="AD15" s="4">
        <v>0.32</v>
      </c>
      <c r="AE15" s="4">
        <f>AE6+10.1</f>
        <v>63.300000000000004</v>
      </c>
      <c r="AF15" s="4">
        <v>18.100000000000001</v>
      </c>
      <c r="AG15" s="6">
        <f t="shared" si="0"/>
        <v>54.3</v>
      </c>
      <c r="AH15" s="6">
        <f t="shared" si="1"/>
        <v>40.21</v>
      </c>
      <c r="AI15" s="3">
        <v>76.220000000000013</v>
      </c>
      <c r="AJ15" s="6">
        <v>29.4</v>
      </c>
      <c r="AK15" s="16">
        <v>19.23</v>
      </c>
      <c r="AL15" s="19">
        <v>1.216</v>
      </c>
      <c r="AM15" s="5">
        <v>2.1259999999999999</v>
      </c>
      <c r="AN15" s="5">
        <v>0.52600000000000002</v>
      </c>
      <c r="AO15" s="3">
        <v>3.5700000000000003</v>
      </c>
      <c r="AP15" s="5">
        <v>0.876</v>
      </c>
      <c r="AQ15" s="5">
        <v>0.216</v>
      </c>
      <c r="AR15" s="5">
        <v>0.30599999999999999</v>
      </c>
    </row>
    <row r="16" spans="1:45" x14ac:dyDescent="0.45">
      <c r="A16">
        <v>6</v>
      </c>
      <c r="B16" s="3">
        <v>9.26</v>
      </c>
      <c r="C16" s="3">
        <v>6.9</v>
      </c>
      <c r="D16" s="4">
        <v>26.8</v>
      </c>
      <c r="E16" s="3">
        <v>0.33</v>
      </c>
      <c r="F16" s="4">
        <v>15.8</v>
      </c>
      <c r="G16" s="6">
        <v>7.48</v>
      </c>
      <c r="H16" s="4">
        <v>64.5</v>
      </c>
      <c r="I16" s="6">
        <v>12.15</v>
      </c>
      <c r="J16" s="6">
        <f>J7+1.8</f>
        <v>26.7</v>
      </c>
      <c r="K16" s="3">
        <v>83.42</v>
      </c>
      <c r="L16" s="6">
        <v>32.9</v>
      </c>
      <c r="M16" s="3">
        <v>22.03</v>
      </c>
      <c r="N16" s="5">
        <v>2.1309999999999998</v>
      </c>
      <c r="O16" s="5">
        <v>8.4779999999999998</v>
      </c>
      <c r="P16" s="5">
        <v>0.54900000000000004</v>
      </c>
      <c r="Q16" s="3">
        <v>4.2300000000000004</v>
      </c>
      <c r="R16" s="5">
        <v>0.74299999999999999</v>
      </c>
      <c r="S16" s="5">
        <v>0.73899999999999999</v>
      </c>
      <c r="T16" s="5">
        <v>1.629</v>
      </c>
      <c r="Z16">
        <v>6</v>
      </c>
      <c r="AA16" s="3">
        <v>9.26</v>
      </c>
      <c r="AB16" s="3">
        <v>6.9</v>
      </c>
      <c r="AC16" s="4">
        <v>26.8</v>
      </c>
      <c r="AD16" s="3">
        <v>0.33</v>
      </c>
      <c r="AE16" s="4">
        <f>AE7+12.1</f>
        <v>66.8</v>
      </c>
      <c r="AF16" s="4">
        <v>16.900000000000002</v>
      </c>
      <c r="AG16" s="6">
        <f t="shared" si="0"/>
        <v>55.4</v>
      </c>
      <c r="AH16" s="6">
        <f t="shared" si="1"/>
        <v>40.21</v>
      </c>
      <c r="AI16" s="3">
        <v>75.52000000000001</v>
      </c>
      <c r="AJ16" s="6">
        <v>27.5</v>
      </c>
      <c r="AK16" s="16">
        <v>20.12</v>
      </c>
      <c r="AL16" s="19">
        <v>1.3169999999999999</v>
      </c>
      <c r="AM16" s="5">
        <v>2.2250000000000001</v>
      </c>
      <c r="AN16" s="5">
        <v>0.54100000000000004</v>
      </c>
      <c r="AO16" s="3">
        <v>3.6800000000000006</v>
      </c>
      <c r="AP16" s="5">
        <v>0.82299999999999995</v>
      </c>
      <c r="AQ16" s="5">
        <v>0.22700000000000001</v>
      </c>
      <c r="AR16" s="5">
        <v>0.38200000000000001</v>
      </c>
    </row>
    <row r="17" spans="1:45" x14ac:dyDescent="0.45">
      <c r="A17">
        <v>7</v>
      </c>
      <c r="B17" s="7">
        <v>9.32</v>
      </c>
      <c r="C17" s="7">
        <v>6.4</v>
      </c>
      <c r="D17" s="4">
        <v>35.6</v>
      </c>
      <c r="E17" s="4">
        <v>0.34</v>
      </c>
      <c r="F17" s="4">
        <v>17.399999999999999</v>
      </c>
      <c r="G17" s="6">
        <v>9.4499999999999993</v>
      </c>
      <c r="H17" s="4">
        <v>58.4</v>
      </c>
      <c r="I17" s="6">
        <v>9.85</v>
      </c>
      <c r="J17" s="6">
        <f>J8+1.8</f>
        <v>27.400000000000002</v>
      </c>
      <c r="K17" s="3">
        <v>84.56</v>
      </c>
      <c r="L17" s="6">
        <v>33.4</v>
      </c>
      <c r="M17" s="3">
        <v>21.08</v>
      </c>
      <c r="N17" s="5">
        <v>1.8959999999999999</v>
      </c>
      <c r="O17" s="5">
        <v>7.9690000000000003</v>
      </c>
      <c r="P17" s="5">
        <v>0.53800000000000003</v>
      </c>
      <c r="Q17" s="3">
        <v>4.28</v>
      </c>
      <c r="R17" s="5">
        <v>0.78600000000000003</v>
      </c>
      <c r="S17" s="5">
        <v>0.83899999999999997</v>
      </c>
      <c r="T17" s="5">
        <v>1.696</v>
      </c>
      <c r="Z17">
        <v>7</v>
      </c>
      <c r="AA17" s="7">
        <v>9.32</v>
      </c>
      <c r="AB17" s="7">
        <v>6.4</v>
      </c>
      <c r="AC17" s="4">
        <v>35.6</v>
      </c>
      <c r="AD17" s="4">
        <v>0.34</v>
      </c>
      <c r="AE17" s="4">
        <f>AE8+12.1</f>
        <v>65.899999999999991</v>
      </c>
      <c r="AF17" s="4">
        <v>17.600000000000001</v>
      </c>
      <c r="AG17" s="6">
        <f t="shared" si="0"/>
        <v>55.9</v>
      </c>
      <c r="AH17" s="6">
        <f t="shared" si="1"/>
        <v>40.910000000000004</v>
      </c>
      <c r="AI17" s="3">
        <v>75.34</v>
      </c>
      <c r="AJ17" s="6">
        <v>28</v>
      </c>
      <c r="AK17" s="16">
        <v>19.52</v>
      </c>
      <c r="AL17" s="19">
        <v>1.036</v>
      </c>
      <c r="AM17" s="5">
        <v>2.1459999999999999</v>
      </c>
      <c r="AN17" s="5">
        <v>0.52600000000000002</v>
      </c>
      <c r="AO17" s="3">
        <v>3.7300000000000004</v>
      </c>
      <c r="AP17" s="5">
        <v>0.84599999999999997</v>
      </c>
      <c r="AQ17" s="5">
        <v>0.221</v>
      </c>
      <c r="AR17" s="5">
        <v>0.39199999999999996</v>
      </c>
      <c r="AS17"/>
    </row>
    <row r="18" spans="1:45" x14ac:dyDescent="0.45">
      <c r="A18">
        <v>8</v>
      </c>
      <c r="B18" s="3">
        <v>9.3699999999999992</v>
      </c>
      <c r="C18" s="3">
        <v>7.3</v>
      </c>
      <c r="D18" s="4">
        <v>30.9</v>
      </c>
      <c r="E18" s="3">
        <v>0.34</v>
      </c>
      <c r="F18" s="4">
        <v>16.2</v>
      </c>
      <c r="G18" s="6">
        <v>6.45</v>
      </c>
      <c r="H18" s="4">
        <v>72.400000000000006</v>
      </c>
      <c r="I18" s="6">
        <v>11.25</v>
      </c>
      <c r="J18" s="6">
        <f>J9+1.8</f>
        <v>26.1</v>
      </c>
      <c r="K18" s="3">
        <v>82.1</v>
      </c>
      <c r="L18" s="6">
        <v>33.6</v>
      </c>
      <c r="M18" s="3">
        <v>22.13</v>
      </c>
      <c r="N18" s="5">
        <v>1.996</v>
      </c>
      <c r="O18" s="5">
        <v>7.8949999999999996</v>
      </c>
      <c r="P18" s="5">
        <v>0.54900000000000004</v>
      </c>
      <c r="Q18" s="3">
        <v>4.13</v>
      </c>
      <c r="R18" s="5">
        <v>0.82599999999999996</v>
      </c>
      <c r="S18" s="5">
        <v>0.84899999999999998</v>
      </c>
      <c r="T18" s="5">
        <v>1.569</v>
      </c>
      <c r="Z18">
        <v>8</v>
      </c>
      <c r="AA18" s="3">
        <v>9.3699999999999992</v>
      </c>
      <c r="AB18" s="3">
        <v>7.3</v>
      </c>
      <c r="AC18" s="4">
        <v>30.9</v>
      </c>
      <c r="AD18" s="3">
        <v>0.34</v>
      </c>
      <c r="AE18" s="4">
        <v>59.8</v>
      </c>
      <c r="AF18" s="4">
        <v>17.200000000000003</v>
      </c>
      <c r="AG18" s="6">
        <f t="shared" si="0"/>
        <v>53.4</v>
      </c>
      <c r="AH18" s="6">
        <f t="shared" si="1"/>
        <v>39.61</v>
      </c>
      <c r="AI18" s="3">
        <v>74.760000000000005</v>
      </c>
      <c r="AJ18" s="6">
        <v>28.200000000000003</v>
      </c>
      <c r="AK18" s="16">
        <v>20.12</v>
      </c>
      <c r="AL18" s="19">
        <v>1.036</v>
      </c>
      <c r="AM18" s="5">
        <v>2.1680000000000001</v>
      </c>
      <c r="AN18" s="5">
        <v>0.53100000000000003</v>
      </c>
      <c r="AO18" s="3">
        <v>3.58</v>
      </c>
      <c r="AP18" s="5">
        <v>0.91200000000000003</v>
      </c>
      <c r="AQ18" s="5">
        <v>0.21099999999999999</v>
      </c>
      <c r="AR18" s="5">
        <v>0.36899999999999999</v>
      </c>
      <c r="AS18"/>
    </row>
    <row r="19" spans="1:45" x14ac:dyDescent="0.45">
      <c r="A19">
        <v>9</v>
      </c>
      <c r="B19" s="3">
        <v>9.65</v>
      </c>
      <c r="C19" s="3">
        <v>6.8999999999999995</v>
      </c>
      <c r="D19" s="4">
        <v>33.4</v>
      </c>
      <c r="E19" s="4">
        <v>0.36</v>
      </c>
      <c r="F19" s="4">
        <v>15.4</v>
      </c>
      <c r="G19" s="6">
        <v>8.4499999999999993</v>
      </c>
      <c r="H19" s="4">
        <v>58.9</v>
      </c>
      <c r="I19" s="6">
        <v>9.4499999999999993</v>
      </c>
      <c r="J19" s="6">
        <f>J10+1.8</f>
        <v>26.2</v>
      </c>
      <c r="K19" s="3">
        <v>82.23</v>
      </c>
      <c r="L19" s="6">
        <v>36.700000000000003</v>
      </c>
      <c r="M19" s="3">
        <v>21.12</v>
      </c>
      <c r="N19" s="5">
        <v>1.847</v>
      </c>
      <c r="O19" s="5">
        <v>7.8959999999999999</v>
      </c>
      <c r="P19" s="5">
        <v>0.54100000000000004</v>
      </c>
      <c r="Q19" s="3">
        <v>4.330000000000001</v>
      </c>
      <c r="R19" s="5">
        <v>0.78900000000000003</v>
      </c>
      <c r="S19" s="5">
        <v>0.80600000000000005</v>
      </c>
      <c r="T19" s="5">
        <v>1.6579999999999999</v>
      </c>
      <c r="Z19">
        <v>9</v>
      </c>
      <c r="AA19" s="3">
        <v>9.65</v>
      </c>
      <c r="AB19" s="3">
        <v>6.8999999999999995</v>
      </c>
      <c r="AC19" s="4">
        <v>33.4</v>
      </c>
      <c r="AD19" s="4">
        <v>0.36</v>
      </c>
      <c r="AE19" s="4">
        <f>AE10+12.1</f>
        <v>62.2</v>
      </c>
      <c r="AF19" s="4">
        <v>16.700000000000003</v>
      </c>
      <c r="AG19" s="6">
        <f t="shared" si="0"/>
        <v>53.6</v>
      </c>
      <c r="AH19" s="6">
        <f t="shared" si="1"/>
        <v>39.71</v>
      </c>
      <c r="AI19" s="3">
        <v>75.09</v>
      </c>
      <c r="AJ19" s="6">
        <v>31.300000000000004</v>
      </c>
      <c r="AK19" s="16">
        <v>19.559999999999999</v>
      </c>
      <c r="AL19" s="19">
        <v>0.98699999999999999</v>
      </c>
      <c r="AM19" s="5">
        <v>2.012</v>
      </c>
      <c r="AN19" s="5">
        <v>0.52900000000000003</v>
      </c>
      <c r="AO19" s="3">
        <v>3.7800000000000011</v>
      </c>
      <c r="AP19" s="5">
        <v>0.879</v>
      </c>
      <c r="AQ19" s="5">
        <v>0.22600000000000001</v>
      </c>
      <c r="AR19" s="5">
        <v>0.36599999999999999</v>
      </c>
      <c r="AS19"/>
    </row>
    <row r="20" spans="1:45" x14ac:dyDescent="0.45">
      <c r="C20"/>
      <c r="AB20"/>
      <c r="AE20"/>
      <c r="AF20"/>
      <c r="AG20"/>
      <c r="AH20"/>
      <c r="AI20"/>
      <c r="AJ20"/>
      <c r="AL20"/>
      <c r="AN20"/>
      <c r="AO20"/>
      <c r="AQ20"/>
      <c r="AR20"/>
      <c r="AS20"/>
    </row>
    <row r="21" spans="1:45" x14ac:dyDescent="0.45">
      <c r="AE21"/>
      <c r="AF21"/>
      <c r="AG21"/>
      <c r="AH21"/>
      <c r="AI21"/>
      <c r="AJ21"/>
      <c r="AL21"/>
      <c r="AN21"/>
      <c r="AO21"/>
      <c r="AQ21"/>
      <c r="AR21"/>
      <c r="AS21"/>
    </row>
    <row r="22" spans="1:45" x14ac:dyDescent="0.45">
      <c r="AE22"/>
      <c r="AF22"/>
      <c r="AG22"/>
      <c r="AH22"/>
      <c r="AI22"/>
      <c r="AJ22"/>
      <c r="AL22"/>
      <c r="AN22"/>
      <c r="AO22"/>
      <c r="AQ22"/>
      <c r="AR22"/>
      <c r="AS22"/>
    </row>
    <row r="23" spans="1:45" x14ac:dyDescent="0.45">
      <c r="C23"/>
      <c r="AB23"/>
      <c r="AE23"/>
      <c r="AF23"/>
      <c r="AG23"/>
      <c r="AH23"/>
      <c r="AI23"/>
      <c r="AJ23"/>
      <c r="AL23"/>
      <c r="AN23"/>
      <c r="AO23"/>
      <c r="AQ23"/>
      <c r="AR23"/>
      <c r="AS23"/>
    </row>
    <row r="24" spans="1:45" x14ac:dyDescent="0.45">
      <c r="C24"/>
      <c r="AB24"/>
      <c r="AE24"/>
      <c r="AF24"/>
      <c r="AG24"/>
      <c r="AH24"/>
      <c r="AI24"/>
      <c r="AJ24"/>
      <c r="AL24"/>
      <c r="AN24"/>
      <c r="AO24"/>
      <c r="AQ24"/>
      <c r="AR24"/>
      <c r="AS24"/>
    </row>
    <row r="25" spans="1:45" x14ac:dyDescent="0.45">
      <c r="C25"/>
      <c r="AB25"/>
      <c r="AE25"/>
      <c r="AF25"/>
      <c r="AG25"/>
      <c r="AH25"/>
      <c r="AI25"/>
      <c r="AJ25"/>
      <c r="AL25"/>
      <c r="AN25"/>
      <c r="AO25"/>
      <c r="AQ25"/>
      <c r="AR25"/>
      <c r="AS25"/>
    </row>
    <row r="26" spans="1:45" x14ac:dyDescent="0.45">
      <c r="C26"/>
      <c r="AB26"/>
      <c r="AE26"/>
      <c r="AF26"/>
      <c r="AG26"/>
      <c r="AH26"/>
      <c r="AI26"/>
      <c r="AJ26"/>
      <c r="AL26"/>
      <c r="AN26"/>
      <c r="AO26"/>
      <c r="AQ26"/>
      <c r="AR26"/>
      <c r="AS26"/>
    </row>
    <row r="27" spans="1:45" x14ac:dyDescent="0.45">
      <c r="AE27"/>
      <c r="AF27"/>
      <c r="AG27"/>
      <c r="AH27"/>
      <c r="AI27"/>
      <c r="AJ27"/>
      <c r="AL27"/>
      <c r="AN27"/>
      <c r="AO27"/>
      <c r="AQ27"/>
      <c r="AR27"/>
      <c r="AS27"/>
    </row>
    <row r="28" spans="1:45" x14ac:dyDescent="0.45">
      <c r="AE28"/>
      <c r="AF28"/>
      <c r="AG28"/>
      <c r="AH28"/>
      <c r="AI28"/>
      <c r="AJ28"/>
      <c r="AL28"/>
      <c r="AN28"/>
      <c r="AO28"/>
      <c r="AQ28"/>
      <c r="AR28"/>
      <c r="AS28"/>
    </row>
    <row r="29" spans="1:45" x14ac:dyDescent="0.45">
      <c r="AE29"/>
      <c r="AF29"/>
      <c r="AG29"/>
      <c r="AH29"/>
      <c r="AI29"/>
      <c r="AJ29"/>
      <c r="AL29"/>
      <c r="AN29"/>
      <c r="AO29"/>
      <c r="AQ29"/>
      <c r="AR29"/>
      <c r="AS29"/>
    </row>
    <row r="30" spans="1:45" x14ac:dyDescent="0.45">
      <c r="AE30"/>
      <c r="AF30"/>
      <c r="AG30"/>
      <c r="AH30"/>
      <c r="AI30"/>
      <c r="AJ30"/>
      <c r="AL30"/>
      <c r="AN30"/>
      <c r="AO30"/>
      <c r="AQ30"/>
      <c r="AR30"/>
      <c r="AS30"/>
    </row>
    <row r="31" spans="1:45" x14ac:dyDescent="0.45">
      <c r="AE31"/>
      <c r="AF31"/>
      <c r="AG31"/>
      <c r="AH31"/>
      <c r="AI31"/>
      <c r="AJ31"/>
      <c r="AL31"/>
      <c r="AN31"/>
      <c r="AO31"/>
      <c r="AQ31"/>
      <c r="AR31"/>
      <c r="AS31"/>
    </row>
    <row r="32" spans="1:45" x14ac:dyDescent="0.45">
      <c r="AE32"/>
      <c r="AF32"/>
      <c r="AG32"/>
      <c r="AH32"/>
      <c r="AI32"/>
      <c r="AJ32"/>
      <c r="AL32"/>
      <c r="AN32"/>
      <c r="AO32"/>
      <c r="AQ32"/>
      <c r="AR32"/>
      <c r="AS32"/>
    </row>
    <row r="33" spans="3:45" x14ac:dyDescent="0.45">
      <c r="AE33"/>
      <c r="AF33"/>
      <c r="AG33"/>
      <c r="AH33"/>
      <c r="AI33"/>
      <c r="AJ33"/>
      <c r="AL33"/>
      <c r="AN33"/>
      <c r="AO33"/>
      <c r="AQ33"/>
      <c r="AR33"/>
      <c r="AS33"/>
    </row>
    <row r="34" spans="3:45" x14ac:dyDescent="0.45">
      <c r="C34"/>
      <c r="AB34"/>
      <c r="AE34"/>
      <c r="AF34"/>
      <c r="AG34"/>
      <c r="AH34"/>
      <c r="AI34"/>
      <c r="AJ34"/>
      <c r="AL34"/>
      <c r="AN34"/>
      <c r="AO34"/>
      <c r="AQ34"/>
      <c r="AR34"/>
      <c r="AS34"/>
    </row>
    <row r="35" spans="3:45" x14ac:dyDescent="0.45">
      <c r="C35"/>
      <c r="AB35"/>
      <c r="AE35"/>
      <c r="AF35"/>
      <c r="AG35"/>
      <c r="AH35"/>
      <c r="AI35"/>
      <c r="AJ35"/>
      <c r="AL35"/>
      <c r="AN35"/>
      <c r="AO35"/>
      <c r="AQ35"/>
      <c r="AR35"/>
      <c r="AS35"/>
    </row>
    <row r="36" spans="3:45" x14ac:dyDescent="0.45">
      <c r="C36"/>
      <c r="AB36"/>
      <c r="AE36"/>
      <c r="AF36"/>
      <c r="AG36"/>
      <c r="AH36"/>
      <c r="AI36"/>
      <c r="AJ36"/>
      <c r="AL36"/>
      <c r="AN36"/>
      <c r="AO36"/>
      <c r="AQ36"/>
      <c r="AR36"/>
      <c r="AS36"/>
    </row>
    <row r="37" spans="3:45" x14ac:dyDescent="0.45">
      <c r="C37"/>
      <c r="AB37"/>
      <c r="AE37"/>
      <c r="AF37"/>
      <c r="AG37"/>
      <c r="AH37"/>
      <c r="AI37"/>
      <c r="AJ37"/>
      <c r="AL37"/>
      <c r="AN37"/>
      <c r="AO37"/>
      <c r="AQ37"/>
      <c r="AR37"/>
      <c r="AS37"/>
    </row>
    <row r="38" spans="3:45" x14ac:dyDescent="0.45">
      <c r="C38"/>
      <c r="AB38"/>
      <c r="AE38"/>
      <c r="AF38"/>
      <c r="AG38"/>
      <c r="AH38"/>
      <c r="AI38"/>
      <c r="AJ38"/>
      <c r="AL38"/>
      <c r="AN38"/>
      <c r="AO38"/>
      <c r="AQ38"/>
      <c r="AR38"/>
      <c r="AS38"/>
    </row>
    <row r="39" spans="3:45" x14ac:dyDescent="0.45">
      <c r="C39"/>
      <c r="AB39"/>
      <c r="AE39"/>
      <c r="AF39"/>
      <c r="AG39"/>
      <c r="AH39"/>
      <c r="AI39"/>
      <c r="AJ39"/>
      <c r="AL39"/>
      <c r="AN39"/>
      <c r="AO39"/>
      <c r="AQ39"/>
      <c r="AR39"/>
      <c r="AS39"/>
    </row>
    <row r="40" spans="3:45" x14ac:dyDescent="0.45">
      <c r="C40"/>
      <c r="AB40"/>
      <c r="AE40"/>
      <c r="AF40"/>
      <c r="AG40"/>
      <c r="AH40"/>
      <c r="AI40"/>
      <c r="AJ40"/>
      <c r="AL40"/>
      <c r="AN40"/>
      <c r="AO40"/>
      <c r="AQ40"/>
      <c r="AR40"/>
      <c r="AS40"/>
    </row>
    <row r="41" spans="3:45" x14ac:dyDescent="0.45">
      <c r="C41"/>
      <c r="AB41"/>
      <c r="AE41"/>
      <c r="AF41"/>
      <c r="AG41"/>
      <c r="AH41"/>
      <c r="AI41"/>
      <c r="AJ41"/>
      <c r="AL41"/>
      <c r="AN41"/>
      <c r="AO41"/>
      <c r="AQ41"/>
      <c r="AR41"/>
      <c r="AS41"/>
    </row>
    <row r="42" spans="3:45" x14ac:dyDescent="0.45">
      <c r="C42"/>
      <c r="AB42"/>
      <c r="AE42"/>
      <c r="AF42"/>
      <c r="AG42"/>
      <c r="AH42"/>
      <c r="AI42"/>
      <c r="AJ42"/>
      <c r="AL42"/>
      <c r="AN42"/>
      <c r="AO42"/>
      <c r="AQ42"/>
      <c r="AR42"/>
      <c r="AS42"/>
    </row>
    <row r="43" spans="3:45" x14ac:dyDescent="0.45">
      <c r="C43"/>
      <c r="AB43"/>
      <c r="AE43"/>
      <c r="AF43"/>
      <c r="AG43"/>
      <c r="AH43"/>
      <c r="AI43"/>
      <c r="AJ43"/>
      <c r="AL43"/>
      <c r="AN43"/>
      <c r="AO43"/>
      <c r="AQ43"/>
      <c r="AR43"/>
      <c r="AS43"/>
    </row>
    <row r="44" spans="3:45" x14ac:dyDescent="0.45">
      <c r="C44"/>
      <c r="AB44"/>
      <c r="AE44"/>
      <c r="AF44"/>
      <c r="AG44"/>
      <c r="AH44"/>
      <c r="AI44"/>
      <c r="AJ44"/>
      <c r="AL44"/>
      <c r="AN44"/>
      <c r="AO44"/>
      <c r="AQ44"/>
      <c r="AR44"/>
      <c r="AS44"/>
    </row>
    <row r="45" spans="3:45" x14ac:dyDescent="0.45">
      <c r="C45"/>
      <c r="AB45"/>
      <c r="AE45"/>
      <c r="AF45"/>
      <c r="AG45"/>
      <c r="AH45"/>
      <c r="AI45"/>
      <c r="AJ45"/>
      <c r="AL45"/>
      <c r="AN45"/>
      <c r="AO45"/>
      <c r="AQ45"/>
      <c r="AR45"/>
      <c r="AS45"/>
    </row>
    <row r="46" spans="3:45" x14ac:dyDescent="0.45">
      <c r="C46"/>
      <c r="AB46"/>
      <c r="AE46"/>
      <c r="AF46"/>
      <c r="AG46"/>
      <c r="AH46"/>
      <c r="AI46"/>
      <c r="AJ46"/>
      <c r="AL46"/>
      <c r="AN46"/>
      <c r="AO46"/>
      <c r="AQ46"/>
      <c r="AR46"/>
      <c r="AS46"/>
    </row>
    <row r="47" spans="3:45" x14ac:dyDescent="0.45">
      <c r="C47"/>
      <c r="AB47"/>
      <c r="AE47"/>
      <c r="AF47"/>
      <c r="AG47"/>
      <c r="AH47"/>
      <c r="AI47"/>
      <c r="AJ47"/>
      <c r="AL47"/>
      <c r="AN47"/>
      <c r="AO47"/>
      <c r="AQ47"/>
      <c r="AR47"/>
      <c r="AS47"/>
    </row>
    <row r="48" spans="3:45" x14ac:dyDescent="0.45">
      <c r="C48"/>
      <c r="AB48"/>
      <c r="AE48"/>
      <c r="AF48"/>
      <c r="AG48"/>
      <c r="AH48"/>
      <c r="AI48"/>
      <c r="AJ48"/>
      <c r="AL48"/>
      <c r="AN48"/>
      <c r="AO48"/>
      <c r="AQ48"/>
      <c r="AR48"/>
      <c r="AS48"/>
    </row>
    <row r="49" spans="3:45" x14ac:dyDescent="0.45">
      <c r="C49"/>
      <c r="F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AB49"/>
      <c r="AE49"/>
      <c r="AF49"/>
      <c r="AG49"/>
      <c r="AH49"/>
      <c r="AI49"/>
      <c r="AJ49"/>
      <c r="AL49"/>
      <c r="AN49"/>
      <c r="AO49"/>
      <c r="AQ49"/>
      <c r="AR49"/>
      <c r="AS49"/>
    </row>
    <row r="50" spans="3:45" x14ac:dyDescent="0.45">
      <c r="C50"/>
      <c r="F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AB50"/>
      <c r="AE50"/>
      <c r="AF50"/>
      <c r="AG50"/>
      <c r="AH50"/>
      <c r="AI50"/>
      <c r="AJ50"/>
      <c r="AL50"/>
      <c r="AN50"/>
      <c r="AO50"/>
      <c r="AQ50"/>
      <c r="AR50"/>
      <c r="AS50"/>
    </row>
    <row r="51" spans="3:45" x14ac:dyDescent="0.45">
      <c r="C51"/>
      <c r="F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AB51"/>
      <c r="AE51"/>
      <c r="AF51"/>
      <c r="AG51"/>
      <c r="AH51"/>
      <c r="AI51"/>
      <c r="AJ51"/>
      <c r="AL51"/>
      <c r="AN51"/>
      <c r="AO51"/>
      <c r="AQ51"/>
      <c r="AR51"/>
      <c r="AS51"/>
    </row>
    <row r="52" spans="3:45" x14ac:dyDescent="0.45">
      <c r="C52"/>
      <c r="F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AB52"/>
      <c r="AE52"/>
      <c r="AF52"/>
      <c r="AG52"/>
      <c r="AH52"/>
      <c r="AI52"/>
      <c r="AJ52"/>
      <c r="AL52"/>
      <c r="AN52"/>
      <c r="AO52"/>
      <c r="AQ52"/>
      <c r="AR52"/>
      <c r="AS52"/>
    </row>
    <row r="53" spans="3:45" x14ac:dyDescent="0.45">
      <c r="C53"/>
      <c r="F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AB53"/>
      <c r="AE53"/>
      <c r="AF53"/>
      <c r="AG53"/>
      <c r="AH53"/>
      <c r="AI53"/>
      <c r="AJ53"/>
      <c r="AL53"/>
      <c r="AN53"/>
      <c r="AO53"/>
      <c r="AQ53"/>
      <c r="AR53"/>
      <c r="AS53"/>
    </row>
    <row r="54" spans="3:45" x14ac:dyDescent="0.45">
      <c r="C54"/>
      <c r="F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AB54"/>
      <c r="AE54"/>
      <c r="AF54"/>
      <c r="AG54"/>
      <c r="AH54"/>
      <c r="AI54"/>
      <c r="AJ54"/>
      <c r="AL54"/>
      <c r="AN54"/>
      <c r="AO54"/>
      <c r="AQ54"/>
      <c r="AR54"/>
      <c r="AS54"/>
    </row>
    <row r="55" spans="3:45" x14ac:dyDescent="0.45">
      <c r="C55"/>
      <c r="F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AB55"/>
      <c r="AE55"/>
      <c r="AF55"/>
      <c r="AG55"/>
      <c r="AH55"/>
      <c r="AI55"/>
      <c r="AJ55"/>
      <c r="AL55"/>
      <c r="AN55"/>
      <c r="AO55"/>
      <c r="AQ55"/>
      <c r="AR55"/>
      <c r="AS55"/>
    </row>
    <row r="56" spans="3:45" x14ac:dyDescent="0.45">
      <c r="C56"/>
      <c r="F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AB56"/>
      <c r="AE56"/>
      <c r="AF56"/>
      <c r="AG56"/>
      <c r="AH56"/>
      <c r="AI56"/>
      <c r="AJ56"/>
      <c r="AL56"/>
      <c r="AN56"/>
      <c r="AO56"/>
      <c r="AQ56"/>
      <c r="AR56"/>
      <c r="AS56"/>
    </row>
    <row r="57" spans="3:45" x14ac:dyDescent="0.45">
      <c r="C57"/>
      <c r="F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AB57"/>
      <c r="AE57"/>
      <c r="AF57"/>
      <c r="AG57"/>
      <c r="AH57"/>
      <c r="AI57"/>
      <c r="AJ57"/>
      <c r="AL57"/>
      <c r="AN57"/>
      <c r="AO57"/>
      <c r="AQ57"/>
      <c r="AR57"/>
      <c r="AS57"/>
    </row>
    <row r="58" spans="3:45" x14ac:dyDescent="0.45">
      <c r="C58"/>
      <c r="F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AB58"/>
      <c r="AE58"/>
      <c r="AF58"/>
      <c r="AG58"/>
      <c r="AH58"/>
      <c r="AI58"/>
      <c r="AJ58"/>
      <c r="AL58"/>
      <c r="AN58"/>
      <c r="AO58"/>
      <c r="AQ58"/>
      <c r="AR58"/>
      <c r="AS58"/>
    </row>
    <row r="59" spans="3:45" x14ac:dyDescent="0.45">
      <c r="C59"/>
      <c r="F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AB59"/>
      <c r="AE59"/>
      <c r="AF59"/>
      <c r="AG59"/>
      <c r="AH59"/>
      <c r="AI59"/>
      <c r="AJ59"/>
      <c r="AL59"/>
      <c r="AN59"/>
      <c r="AO59"/>
      <c r="AQ59"/>
      <c r="AR59"/>
      <c r="AS59"/>
    </row>
    <row r="60" spans="3:45" x14ac:dyDescent="0.45">
      <c r="C60"/>
      <c r="F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AB60"/>
      <c r="AE60"/>
      <c r="AF60"/>
      <c r="AG60"/>
      <c r="AH60"/>
      <c r="AI60"/>
      <c r="AJ60"/>
      <c r="AL60"/>
      <c r="AN60"/>
      <c r="AO60"/>
      <c r="AQ60"/>
      <c r="AR60"/>
      <c r="AS60"/>
    </row>
    <row r="61" spans="3:45" x14ac:dyDescent="0.45">
      <c r="C61"/>
      <c r="F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AB61"/>
      <c r="AE61"/>
      <c r="AF61"/>
      <c r="AG61"/>
      <c r="AH61"/>
      <c r="AI61"/>
      <c r="AJ61"/>
      <c r="AL61"/>
      <c r="AN61"/>
      <c r="AO61"/>
      <c r="AQ61"/>
      <c r="AR61"/>
      <c r="AS61"/>
    </row>
    <row r="62" spans="3:45" x14ac:dyDescent="0.45">
      <c r="C62"/>
      <c r="F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AB62"/>
      <c r="AE62"/>
      <c r="AF62"/>
      <c r="AG62"/>
      <c r="AH62"/>
      <c r="AI62"/>
      <c r="AJ62"/>
      <c r="AL62"/>
      <c r="AN62"/>
      <c r="AO62"/>
      <c r="AQ62"/>
      <c r="AR62"/>
      <c r="AS62"/>
    </row>
    <row r="63" spans="3:45" x14ac:dyDescent="0.45">
      <c r="C63"/>
      <c r="F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AB63"/>
      <c r="AE63"/>
      <c r="AF63"/>
      <c r="AG63"/>
      <c r="AH63"/>
      <c r="AI63"/>
      <c r="AJ63"/>
      <c r="AL63"/>
      <c r="AN63"/>
      <c r="AO63"/>
      <c r="AQ63"/>
      <c r="AR63"/>
      <c r="AS63"/>
    </row>
    <row r="64" spans="3:45" x14ac:dyDescent="0.45">
      <c r="C64"/>
      <c r="F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AB64"/>
      <c r="AE64"/>
      <c r="AF64"/>
      <c r="AG64"/>
      <c r="AH64"/>
      <c r="AI64"/>
      <c r="AJ64"/>
      <c r="AL64"/>
      <c r="AN64"/>
      <c r="AO64"/>
      <c r="AQ64"/>
      <c r="AR64"/>
      <c r="AS64"/>
    </row>
    <row r="65" spans="3:45" x14ac:dyDescent="0.45">
      <c r="C65"/>
      <c r="F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AB65"/>
      <c r="AE65"/>
      <c r="AF65"/>
      <c r="AG65"/>
      <c r="AH65"/>
      <c r="AI65"/>
      <c r="AJ65"/>
      <c r="AL65"/>
      <c r="AN65"/>
      <c r="AO65"/>
      <c r="AQ65"/>
      <c r="AR65"/>
      <c r="AS65"/>
    </row>
    <row r="66" spans="3:45" x14ac:dyDescent="0.45">
      <c r="C66"/>
      <c r="F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AB66"/>
      <c r="AE66"/>
      <c r="AF66"/>
      <c r="AG66"/>
      <c r="AH66"/>
      <c r="AI66"/>
      <c r="AJ66"/>
      <c r="AL66"/>
      <c r="AN66"/>
      <c r="AO66"/>
      <c r="AQ66"/>
      <c r="AR66"/>
      <c r="AS66"/>
    </row>
    <row r="67" spans="3:45" x14ac:dyDescent="0.45">
      <c r="C67"/>
      <c r="F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AB67"/>
      <c r="AE67"/>
      <c r="AF67"/>
      <c r="AG67"/>
      <c r="AH67"/>
      <c r="AI67"/>
      <c r="AJ67"/>
      <c r="AL67"/>
      <c r="AN67"/>
      <c r="AO67"/>
      <c r="AQ67"/>
      <c r="AR67"/>
      <c r="AS67"/>
    </row>
    <row r="68" spans="3:45" x14ac:dyDescent="0.45">
      <c r="C68"/>
      <c r="F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AB68"/>
      <c r="AE68"/>
      <c r="AF68"/>
      <c r="AG68"/>
      <c r="AH68"/>
      <c r="AI68"/>
      <c r="AJ68"/>
      <c r="AL68"/>
      <c r="AN68"/>
      <c r="AO68"/>
      <c r="AQ68"/>
      <c r="AR68"/>
      <c r="AS68"/>
    </row>
    <row r="69" spans="3:45" x14ac:dyDescent="0.45">
      <c r="C69"/>
      <c r="F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AB69"/>
      <c r="AE69"/>
      <c r="AF69"/>
      <c r="AG69"/>
      <c r="AH69"/>
      <c r="AI69"/>
      <c r="AJ69"/>
      <c r="AL69"/>
      <c r="AN69"/>
      <c r="AO69"/>
      <c r="AQ69"/>
      <c r="AR69"/>
      <c r="AS69"/>
    </row>
    <row r="70" spans="3:45" x14ac:dyDescent="0.45">
      <c r="C70"/>
      <c r="F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AB70"/>
      <c r="AE70"/>
      <c r="AF70"/>
      <c r="AG70"/>
      <c r="AH70"/>
      <c r="AI70"/>
      <c r="AJ70"/>
      <c r="AL70"/>
      <c r="AN70"/>
      <c r="AO70"/>
      <c r="AQ70"/>
      <c r="AR70"/>
      <c r="AS70"/>
    </row>
    <row r="71" spans="3:45" x14ac:dyDescent="0.45">
      <c r="C71"/>
      <c r="F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AB71"/>
      <c r="AE71"/>
      <c r="AF71"/>
      <c r="AG71"/>
      <c r="AH71"/>
      <c r="AI71"/>
      <c r="AJ71"/>
      <c r="AL71"/>
      <c r="AN71"/>
      <c r="AO71"/>
      <c r="AQ71"/>
      <c r="AR71"/>
      <c r="AS71"/>
    </row>
    <row r="72" spans="3:45" x14ac:dyDescent="0.45">
      <c r="C72"/>
      <c r="F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AB72"/>
      <c r="AE72"/>
      <c r="AF72"/>
      <c r="AG72"/>
      <c r="AH72"/>
      <c r="AI72"/>
      <c r="AJ72"/>
      <c r="AL72"/>
      <c r="AN72"/>
      <c r="AO72"/>
      <c r="AQ72"/>
      <c r="AR72"/>
      <c r="AS72"/>
    </row>
    <row r="73" spans="3:45" x14ac:dyDescent="0.45">
      <c r="C73"/>
      <c r="F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AB73"/>
      <c r="AE73"/>
      <c r="AF73"/>
      <c r="AG73"/>
      <c r="AH73"/>
      <c r="AI73"/>
      <c r="AJ73"/>
      <c r="AL73"/>
      <c r="AN73"/>
      <c r="AO73"/>
      <c r="AQ73"/>
      <c r="AR73"/>
      <c r="AS73"/>
    </row>
    <row r="74" spans="3:45" x14ac:dyDescent="0.45">
      <c r="C74"/>
      <c r="F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AB74"/>
      <c r="AE74"/>
      <c r="AF74"/>
      <c r="AG74"/>
      <c r="AH74"/>
      <c r="AI74"/>
      <c r="AJ74"/>
      <c r="AL74"/>
      <c r="AN74"/>
      <c r="AO74"/>
      <c r="AQ74"/>
      <c r="AR74"/>
      <c r="AS74"/>
    </row>
    <row r="75" spans="3:45" x14ac:dyDescent="0.45">
      <c r="C75"/>
      <c r="F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AB75"/>
      <c r="AE75"/>
      <c r="AF75"/>
      <c r="AG75"/>
      <c r="AH75"/>
      <c r="AI75"/>
      <c r="AJ75"/>
      <c r="AL75"/>
      <c r="AN75"/>
      <c r="AO75"/>
      <c r="AQ75"/>
      <c r="AR75"/>
      <c r="AS75"/>
    </row>
    <row r="76" spans="3:45" x14ac:dyDescent="0.45">
      <c r="C76"/>
      <c r="F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AB76"/>
      <c r="AE76"/>
      <c r="AF76"/>
      <c r="AG76"/>
      <c r="AH76"/>
      <c r="AI76"/>
      <c r="AJ76"/>
      <c r="AL76"/>
      <c r="AN76"/>
      <c r="AO76"/>
      <c r="AQ76"/>
      <c r="AR76"/>
      <c r="AS76"/>
    </row>
    <row r="77" spans="3:45" x14ac:dyDescent="0.45">
      <c r="C77"/>
      <c r="F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AB77"/>
      <c r="AE77"/>
      <c r="AF77"/>
      <c r="AG77"/>
      <c r="AH77"/>
      <c r="AI77"/>
      <c r="AJ77"/>
      <c r="AL77"/>
      <c r="AN77"/>
      <c r="AO77"/>
      <c r="AQ77"/>
      <c r="AR77"/>
      <c r="AS77"/>
    </row>
    <row r="78" spans="3:45" x14ac:dyDescent="0.45">
      <c r="C78"/>
      <c r="F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AB78"/>
      <c r="AE78"/>
      <c r="AF78"/>
      <c r="AG78"/>
      <c r="AH78"/>
      <c r="AI78"/>
      <c r="AJ78"/>
      <c r="AL78"/>
      <c r="AN78"/>
      <c r="AO78"/>
      <c r="AQ78"/>
      <c r="AR78"/>
      <c r="AS78"/>
    </row>
    <row r="79" spans="3:45" x14ac:dyDescent="0.45">
      <c r="C79"/>
      <c r="F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AB79"/>
      <c r="AE79"/>
      <c r="AF79"/>
      <c r="AG79"/>
      <c r="AH79"/>
      <c r="AI79"/>
      <c r="AJ79"/>
      <c r="AL79"/>
      <c r="AN79"/>
      <c r="AO79"/>
      <c r="AQ79"/>
      <c r="AR79"/>
      <c r="AS79"/>
    </row>
    <row r="80" spans="3:45" x14ac:dyDescent="0.45">
      <c r="C80"/>
      <c r="F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AB80"/>
      <c r="AE80"/>
      <c r="AF80"/>
      <c r="AG80"/>
      <c r="AH80"/>
      <c r="AI80"/>
      <c r="AJ80"/>
      <c r="AL80"/>
      <c r="AN80"/>
      <c r="AO80"/>
      <c r="AQ80"/>
      <c r="AR80"/>
      <c r="AS80"/>
    </row>
    <row r="81" spans="3:45" x14ac:dyDescent="0.45">
      <c r="C81"/>
      <c r="F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AB81"/>
      <c r="AE81"/>
      <c r="AF81"/>
      <c r="AG81"/>
      <c r="AH81"/>
      <c r="AI81"/>
      <c r="AJ81"/>
      <c r="AL81"/>
      <c r="AN81"/>
      <c r="AO81"/>
      <c r="AQ81"/>
      <c r="AR81"/>
      <c r="AS81"/>
    </row>
    <row r="82" spans="3:45" x14ac:dyDescent="0.45">
      <c r="C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AB82"/>
      <c r="AE82"/>
      <c r="AF82"/>
      <c r="AG82"/>
      <c r="AH82"/>
      <c r="AI82"/>
      <c r="AJ82"/>
      <c r="AL82"/>
      <c r="AN82"/>
      <c r="AO82"/>
      <c r="AQ82"/>
      <c r="AR82"/>
      <c r="AS82"/>
    </row>
    <row r="83" spans="3:45" x14ac:dyDescent="0.45">
      <c r="C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AB83"/>
      <c r="AE83"/>
      <c r="AF83"/>
      <c r="AG83"/>
      <c r="AH83"/>
      <c r="AI83"/>
      <c r="AJ83"/>
      <c r="AL83"/>
      <c r="AN83"/>
      <c r="AO83"/>
      <c r="AQ83"/>
      <c r="AR83"/>
      <c r="AS8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C121"/>
  <sheetViews>
    <sheetView tabSelected="1" workbookViewId="0">
      <selection activeCell="DV44" sqref="DV44"/>
    </sheetView>
  </sheetViews>
  <sheetFormatPr defaultColWidth="9.1328125" defaultRowHeight="14.25" x14ac:dyDescent="0.45"/>
  <cols>
    <col min="3" max="3" width="9.1328125" style="4"/>
    <col min="6" max="6" width="9.1328125" style="4"/>
    <col min="7" max="7" width="10.59765625" style="4" customWidth="1"/>
    <col min="8" max="8" width="11.59765625" style="4" customWidth="1"/>
    <col min="9" max="9" width="11" customWidth="1"/>
    <col min="10" max="10" width="11" style="4" customWidth="1"/>
    <col min="11" max="11" width="11.59765625" style="4" customWidth="1"/>
    <col min="12" max="13" width="9.1328125" style="4"/>
    <col min="14" max="14" width="11.59765625" style="4" customWidth="1"/>
    <col min="15" max="16" width="9.1328125" style="4"/>
    <col min="17" max="17" width="11.59765625" style="4" customWidth="1"/>
    <col min="18" max="19" width="9.1328125" style="4"/>
    <col min="20" max="20" width="11.59765625" style="4" customWidth="1"/>
    <col min="21" max="21" width="14" style="4" customWidth="1"/>
    <col min="22" max="22" width="13.86328125" style="4" customWidth="1"/>
    <col min="23" max="31" width="11.59765625" style="4" customWidth="1"/>
    <col min="32" max="32" width="9.1328125" style="4"/>
    <col min="33" max="47" width="11.59765625" style="4" customWidth="1"/>
    <col min="48" max="48" width="15.3984375" style="4" customWidth="1"/>
    <col min="49" max="49" width="16.59765625" style="4" customWidth="1"/>
    <col min="50" max="51" width="11.59765625" style="4" customWidth="1"/>
    <col min="52" max="53" width="15" style="4" customWidth="1"/>
    <col min="54" max="68" width="11.59765625" style="4" customWidth="1"/>
    <col min="69" max="72" width="9.06640625"/>
    <col min="73" max="73" width="11.59765625" style="4" customWidth="1"/>
    <col min="75" max="76" width="11" style="4" customWidth="1"/>
    <col min="77" max="77" width="12.59765625" style="4" customWidth="1"/>
    <col min="78" max="78" width="13.73046875" style="4" customWidth="1"/>
    <col min="79" max="79" width="14" style="4" customWidth="1"/>
    <col min="80" max="80" width="12.59765625" style="4" customWidth="1"/>
    <col min="81" max="82" width="9.1328125" style="4"/>
    <col min="83" max="83" width="12.59765625" style="4" customWidth="1"/>
    <col min="84" max="84" width="13.3984375" style="4" bestFit="1" customWidth="1"/>
    <col min="85" max="85" width="13.265625" style="4" bestFit="1" customWidth="1"/>
    <col min="86" max="86" width="10.3984375" style="4" bestFit="1" customWidth="1"/>
    <col min="87" max="89" width="10.3984375" style="4" customWidth="1"/>
    <col min="90" max="90" width="11.59765625" style="4" customWidth="1"/>
    <col min="91" max="92" width="9.1328125" style="4"/>
    <col min="93" max="94" width="11.59765625" style="4" customWidth="1"/>
    <col min="97" max="97" width="10.3984375" style="4" bestFit="1" customWidth="1"/>
    <col min="98" max="98" width="11.59765625" style="4" customWidth="1"/>
    <col min="99" max="99" width="9.1328125" style="4"/>
    <col min="102" max="102" width="11.59765625" style="4" customWidth="1"/>
    <col min="106" max="110" width="11.59765625" style="4" customWidth="1"/>
    <col min="111" max="111" width="15.3984375" style="4" customWidth="1"/>
    <col min="112" max="112" width="16.59765625" style="4" customWidth="1"/>
    <col min="113" max="114" width="11.59765625" style="4" customWidth="1"/>
    <col min="115" max="116" width="15.3984375" style="4" customWidth="1"/>
    <col min="117" max="118" width="11.59765625" style="4" customWidth="1"/>
    <col min="120" max="120" width="9.1328125" style="4"/>
    <col min="121" max="121" width="12.59765625" style="4" customWidth="1"/>
    <col min="122" max="131" width="11.59765625" style="4" customWidth="1"/>
  </cols>
  <sheetData>
    <row r="1" spans="1:131" s="1" customFormat="1" x14ac:dyDescent="0.4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6</v>
      </c>
      <c r="O1" s="2" t="s">
        <v>12</v>
      </c>
      <c r="P1" s="2" t="s">
        <v>13</v>
      </c>
      <c r="Q1" s="2" t="s">
        <v>9</v>
      </c>
      <c r="R1" s="2" t="s">
        <v>14</v>
      </c>
      <c r="S1" s="2" t="s">
        <v>15</v>
      </c>
      <c r="T1" s="2" t="s">
        <v>6</v>
      </c>
      <c r="U1" s="2" t="s">
        <v>16</v>
      </c>
      <c r="V1" s="2" t="s">
        <v>17</v>
      </c>
      <c r="W1" s="2" t="s">
        <v>6</v>
      </c>
      <c r="X1" s="2" t="s">
        <v>18</v>
      </c>
      <c r="Y1" s="2" t="s">
        <v>19</v>
      </c>
      <c r="Z1" s="2" t="s">
        <v>6</v>
      </c>
      <c r="AA1" s="2" t="s">
        <v>46</v>
      </c>
      <c r="AB1" s="2" t="s">
        <v>20</v>
      </c>
      <c r="AC1" s="2" t="s">
        <v>21</v>
      </c>
      <c r="AD1" s="2" t="s">
        <v>9</v>
      </c>
      <c r="AE1" s="2" t="s">
        <v>46</v>
      </c>
      <c r="AF1" s="2" t="s">
        <v>22</v>
      </c>
      <c r="AG1" s="2" t="s">
        <v>23</v>
      </c>
      <c r="AH1" s="2" t="s">
        <v>6</v>
      </c>
      <c r="AI1" s="2" t="s">
        <v>46</v>
      </c>
      <c r="AJ1" s="2" t="s">
        <v>24</v>
      </c>
      <c r="AK1" s="2" t="s">
        <v>25</v>
      </c>
      <c r="AL1" s="2" t="s">
        <v>6</v>
      </c>
      <c r="AM1" s="2" t="s">
        <v>46</v>
      </c>
      <c r="AN1" s="2" t="s">
        <v>26</v>
      </c>
      <c r="AO1" s="2" t="s">
        <v>27</v>
      </c>
      <c r="AP1" s="2" t="s">
        <v>6</v>
      </c>
      <c r="AQ1" s="2" t="s">
        <v>46</v>
      </c>
      <c r="AR1" s="2" t="s">
        <v>28</v>
      </c>
      <c r="AS1" s="2" t="s">
        <v>29</v>
      </c>
      <c r="AT1" s="2" t="s">
        <v>9</v>
      </c>
      <c r="AU1" s="2" t="s">
        <v>46</v>
      </c>
      <c r="AV1" s="2" t="s">
        <v>30</v>
      </c>
      <c r="AW1" s="2" t="s">
        <v>31</v>
      </c>
      <c r="AX1" s="2" t="s">
        <v>9</v>
      </c>
      <c r="AY1" s="2" t="s">
        <v>46</v>
      </c>
      <c r="AZ1" s="2" t="s">
        <v>32</v>
      </c>
      <c r="BA1" s="2" t="s">
        <v>33</v>
      </c>
      <c r="BB1" s="2" t="s">
        <v>9</v>
      </c>
      <c r="BC1" s="2" t="s">
        <v>46</v>
      </c>
      <c r="BD1" s="2" t="s">
        <v>34</v>
      </c>
      <c r="BE1" s="2" t="s">
        <v>35</v>
      </c>
      <c r="BF1" s="2" t="s">
        <v>6</v>
      </c>
      <c r="BG1" s="2" t="s">
        <v>46</v>
      </c>
      <c r="BH1" s="2" t="s">
        <v>36</v>
      </c>
      <c r="BI1" s="2" t="s">
        <v>37</v>
      </c>
      <c r="BJ1" s="2" t="s">
        <v>6</v>
      </c>
      <c r="BK1" s="2" t="s">
        <v>46</v>
      </c>
      <c r="BL1" s="2" t="s">
        <v>38</v>
      </c>
      <c r="BM1" s="2" t="s">
        <v>39</v>
      </c>
      <c r="BN1" s="2" t="s">
        <v>6</v>
      </c>
      <c r="BO1" s="2" t="s">
        <v>46</v>
      </c>
      <c r="BP1" s="2" t="s">
        <v>0</v>
      </c>
      <c r="BQ1" s="4"/>
      <c r="BR1" s="4"/>
      <c r="BS1"/>
      <c r="BT1"/>
      <c r="BU1" s="2"/>
      <c r="BW1" s="2" t="s">
        <v>40</v>
      </c>
      <c r="BX1" s="2" t="s">
        <v>41</v>
      </c>
      <c r="BY1" s="2" t="s">
        <v>6</v>
      </c>
      <c r="BZ1" s="2" t="s">
        <v>42</v>
      </c>
      <c r="CA1" s="2" t="s">
        <v>43</v>
      </c>
      <c r="CB1" s="2" t="s">
        <v>6</v>
      </c>
      <c r="CC1" s="2" t="s">
        <v>44</v>
      </c>
      <c r="CD1" s="2" t="s">
        <v>45</v>
      </c>
      <c r="CE1" s="2" t="s">
        <v>6</v>
      </c>
      <c r="CF1" s="2" t="s">
        <v>16</v>
      </c>
      <c r="CG1" s="2" t="s">
        <v>17</v>
      </c>
      <c r="CH1" s="2" t="s">
        <v>6</v>
      </c>
      <c r="CI1" s="2" t="s">
        <v>18</v>
      </c>
      <c r="CJ1" s="2" t="s">
        <v>19</v>
      </c>
      <c r="CK1" s="2" t="s">
        <v>6</v>
      </c>
      <c r="CL1" s="2" t="s">
        <v>46</v>
      </c>
      <c r="CM1" s="2" t="s">
        <v>20</v>
      </c>
      <c r="CN1" s="2" t="s">
        <v>21</v>
      </c>
      <c r="CO1" s="2" t="s">
        <v>9</v>
      </c>
      <c r="CP1" s="2" t="s">
        <v>46</v>
      </c>
      <c r="CQ1" s="1" t="s">
        <v>22</v>
      </c>
      <c r="CR1" s="1" t="s">
        <v>23</v>
      </c>
      <c r="CS1" s="2" t="s">
        <v>6</v>
      </c>
      <c r="CT1" s="2" t="s">
        <v>46</v>
      </c>
      <c r="CU1" s="2" t="s">
        <v>24</v>
      </c>
      <c r="CV1" s="2" t="s">
        <v>25</v>
      </c>
      <c r="CW1" s="2" t="s">
        <v>6</v>
      </c>
      <c r="CX1" s="2" t="s">
        <v>46</v>
      </c>
      <c r="CY1" s="2" t="s">
        <v>26</v>
      </c>
      <c r="CZ1" s="2" t="s">
        <v>27</v>
      </c>
      <c r="DA1" s="2" t="s">
        <v>6</v>
      </c>
      <c r="DB1" s="2" t="s">
        <v>46</v>
      </c>
      <c r="DC1" s="2" t="s">
        <v>28</v>
      </c>
      <c r="DD1" s="2" t="s">
        <v>29</v>
      </c>
      <c r="DE1" s="2" t="s">
        <v>9</v>
      </c>
      <c r="DF1" s="2" t="s">
        <v>46</v>
      </c>
      <c r="DG1" s="2" t="s">
        <v>30</v>
      </c>
      <c r="DH1" s="2" t="s">
        <v>31</v>
      </c>
      <c r="DI1" s="2" t="s">
        <v>9</v>
      </c>
      <c r="DJ1" s="2" t="s">
        <v>46</v>
      </c>
      <c r="DK1" s="2" t="s">
        <v>32</v>
      </c>
      <c r="DL1" s="2" t="s">
        <v>33</v>
      </c>
      <c r="DM1" s="2" t="s">
        <v>9</v>
      </c>
      <c r="DN1" s="2" t="s">
        <v>46</v>
      </c>
      <c r="DO1" s="2" t="s">
        <v>34</v>
      </c>
      <c r="DP1" s="2" t="s">
        <v>35</v>
      </c>
      <c r="DQ1" s="2" t="s">
        <v>6</v>
      </c>
      <c r="DR1" s="2" t="s">
        <v>46</v>
      </c>
      <c r="DS1" s="2" t="s">
        <v>36</v>
      </c>
      <c r="DT1" s="2" t="s">
        <v>37</v>
      </c>
      <c r="DU1" s="2" t="s">
        <v>6</v>
      </c>
      <c r="DV1" s="2" t="s">
        <v>46</v>
      </c>
      <c r="DW1" s="2" t="s">
        <v>38</v>
      </c>
      <c r="DX1" s="2" t="s">
        <v>39</v>
      </c>
      <c r="DY1" s="2" t="s">
        <v>6</v>
      </c>
      <c r="DZ1" s="2" t="s">
        <v>46</v>
      </c>
      <c r="EA1" s="2" t="s">
        <v>0</v>
      </c>
    </row>
    <row r="2" spans="1:131" x14ac:dyDescent="0.45">
      <c r="A2">
        <v>1</v>
      </c>
      <c r="B2" s="3">
        <v>7.1749999999999998</v>
      </c>
      <c r="C2" s="3">
        <v>1.6</v>
      </c>
      <c r="D2" s="3">
        <v>5.98</v>
      </c>
      <c r="E2" s="4">
        <v>0.48</v>
      </c>
      <c r="F2" s="4">
        <v>17.2</v>
      </c>
      <c r="G2" s="4">
        <v>19.8</v>
      </c>
      <c r="H2" s="6">
        <f>((G2-F2)/F2)*100</f>
        <v>15.116279069767453</v>
      </c>
      <c r="I2" s="6">
        <v>2.1</v>
      </c>
      <c r="J2" s="6">
        <v>1.95</v>
      </c>
      <c r="K2" s="6">
        <f>((I2-J2)/I2)*100</f>
        <v>7.1428571428571495</v>
      </c>
      <c r="L2" s="4">
        <v>62.4</v>
      </c>
      <c r="M2" s="4">
        <v>68.400000000000006</v>
      </c>
      <c r="N2" s="6">
        <f>((M2-L2)/L2)*100</f>
        <v>9.6153846153846274</v>
      </c>
      <c r="O2" s="6">
        <v>5.45</v>
      </c>
      <c r="P2" s="6">
        <v>5.25</v>
      </c>
      <c r="Q2" s="6">
        <f>((O2-P2)/O2)*100</f>
        <v>3.6697247706422047</v>
      </c>
      <c r="R2" s="3">
        <v>0.64</v>
      </c>
      <c r="S2" s="3">
        <f t="shared" ref="S2:S7" si="0">R2+0.06</f>
        <v>0.7</v>
      </c>
      <c r="T2" s="6">
        <f>((S2-R2)/R2)*100</f>
        <v>9.3749999999999911</v>
      </c>
      <c r="U2" s="6">
        <v>25.4</v>
      </c>
      <c r="V2" s="6">
        <f t="shared" ref="V2:V7" si="1">U2+0.8</f>
        <v>26.2</v>
      </c>
      <c r="W2" s="6">
        <f>((V2-U2)/U2)*100</f>
        <v>3.1496062992126013</v>
      </c>
      <c r="X2" s="3">
        <v>83.86</v>
      </c>
      <c r="Y2" s="3">
        <v>87.46</v>
      </c>
      <c r="Z2" s="3">
        <f>((Y2-X2)/X2)*100</f>
        <v>4.2928690674934353</v>
      </c>
      <c r="AA2" s="3">
        <f>AVERAGE(X2:Y2)</f>
        <v>85.66</v>
      </c>
      <c r="AB2" s="6">
        <v>32</v>
      </c>
      <c r="AC2" s="6">
        <f>AB2-2.2</f>
        <v>29.8</v>
      </c>
      <c r="AD2" s="6">
        <f>((AB2-AC2)/AB2)*100</f>
        <v>6.8749999999999982</v>
      </c>
      <c r="AE2" s="3">
        <f>AVERAGE(AB2:AC2)</f>
        <v>30.9</v>
      </c>
      <c r="AF2" s="4">
        <v>22.259999999999994</v>
      </c>
      <c r="AG2" s="3">
        <v>24.79</v>
      </c>
      <c r="AH2" s="6">
        <f>((AG2-AF2)/AF2)*100</f>
        <v>11.365678346810446</v>
      </c>
      <c r="AI2" s="3">
        <f>AVERAGE(AF2:AG2)</f>
        <v>23.524999999999999</v>
      </c>
      <c r="AJ2" s="5">
        <v>2.214</v>
      </c>
      <c r="AK2" s="5">
        <v>2.6139999999999999</v>
      </c>
      <c r="AL2" s="6">
        <f>((AK2-AJ2)/AJ2)*100</f>
        <v>18.066847335140015</v>
      </c>
      <c r="AM2" s="3">
        <f>AVERAGE(AJ2:AK2)</f>
        <v>2.4139999999999997</v>
      </c>
      <c r="AN2" s="5">
        <v>7.8490000000000002</v>
      </c>
      <c r="AO2" s="5">
        <v>11.256</v>
      </c>
      <c r="AP2" s="6">
        <f>((AO2-AN2)/AN2)*100</f>
        <v>43.406803414447701</v>
      </c>
      <c r="AQ2" s="3">
        <f>AVERAGE(AN2:AO2)</f>
        <v>9.5525000000000002</v>
      </c>
      <c r="AR2" s="3">
        <v>3.37</v>
      </c>
      <c r="AS2" s="3">
        <v>2.8</v>
      </c>
      <c r="AT2" s="6">
        <f>((AR2-AS2)/AR2)*100</f>
        <v>16.913946587537097</v>
      </c>
      <c r="AU2" s="3">
        <f>AVERAGE(AR2:AS2)</f>
        <v>3.085</v>
      </c>
      <c r="AV2" s="5">
        <v>0.71100000000000008</v>
      </c>
      <c r="AW2" s="5">
        <v>0.54900000000000004</v>
      </c>
      <c r="AX2" s="6">
        <f>((AV2-AW2)/AV2)*100</f>
        <v>22.784810126582279</v>
      </c>
      <c r="AY2" s="5">
        <f>AVERAGE(AV2:AW2)</f>
        <v>0.63000000000000012</v>
      </c>
      <c r="AZ2" s="5">
        <v>1.0359999999999998</v>
      </c>
      <c r="BA2" s="5">
        <v>0.79200000000000004</v>
      </c>
      <c r="BB2" s="6">
        <f>((AZ2-BA2)/AZ2)*100</f>
        <v>23.552123552123536</v>
      </c>
      <c r="BC2" s="5">
        <f>AVERAGE(AZ2:BA2)</f>
        <v>0.91399999999999992</v>
      </c>
      <c r="BD2" s="5">
        <v>0.79</v>
      </c>
      <c r="BE2" s="5">
        <v>0.91200000000000003</v>
      </c>
      <c r="BF2" s="6">
        <f>((BE2-BD2)/BD2)*100</f>
        <v>15.443037974683543</v>
      </c>
      <c r="BG2" s="5">
        <f>AVERAGE(BD2:BE2)</f>
        <v>0.85099999999999998</v>
      </c>
      <c r="BH2" s="5">
        <v>0.63300000000000001</v>
      </c>
      <c r="BI2" s="5">
        <v>0.65600000000000003</v>
      </c>
      <c r="BJ2" s="6">
        <f t="shared" ref="BJ2:BJ12" si="2">((BI2-BH2)/BH2)*100</f>
        <v>3.6334913112164329</v>
      </c>
      <c r="BK2" s="5">
        <f>AVERAGE(BH2:BI2)</f>
        <v>0.64450000000000007</v>
      </c>
      <c r="BL2" s="5">
        <v>0.55400000000000005</v>
      </c>
      <c r="BM2" s="5">
        <v>0.57899999999999996</v>
      </c>
      <c r="BN2" s="6">
        <f>((BM2-BL2)/BL2)*100</f>
        <v>4.5126353790613551</v>
      </c>
      <c r="BO2" s="5">
        <f>AVERAGE(BL2:BM2)</f>
        <v>0.5665</v>
      </c>
      <c r="BP2" s="6">
        <v>7.1749999999999998</v>
      </c>
      <c r="BQ2" s="3"/>
      <c r="BR2" s="3"/>
      <c r="BS2" s="12"/>
      <c r="BT2" s="12"/>
      <c r="BU2" s="6"/>
      <c r="BW2" s="4">
        <v>64.400000000000006</v>
      </c>
      <c r="BX2" s="4">
        <v>66.900000000000006</v>
      </c>
      <c r="BY2" s="6">
        <f>((BX2-BW2)/BW2)*100</f>
        <v>3.8819875776397512</v>
      </c>
      <c r="BZ2" s="4">
        <v>17.100000000000001</v>
      </c>
      <c r="CA2" s="4">
        <v>17.700000000000003</v>
      </c>
      <c r="CB2" s="6">
        <f>((CA2-BZ2)/BZ2)*100</f>
        <v>3.5087719298245696</v>
      </c>
      <c r="CC2" s="4">
        <v>60.2</v>
      </c>
      <c r="CD2" s="4">
        <f>CC2+1.2</f>
        <v>61.400000000000006</v>
      </c>
      <c r="CE2" s="6">
        <f>((CD2-CC2)/CC2)*100</f>
        <v>1.9933554817275794</v>
      </c>
      <c r="CF2" s="6">
        <v>41.9</v>
      </c>
      <c r="CG2" s="6">
        <f>CF2+0.45</f>
        <v>42.35</v>
      </c>
      <c r="CH2" s="6">
        <f>((CG2-CF2)/CF2)*100</f>
        <v>1.0739856801909375</v>
      </c>
      <c r="CI2" s="3">
        <v>75.510000000000005</v>
      </c>
      <c r="CJ2" s="3">
        <v>80.3</v>
      </c>
      <c r="CK2" s="3">
        <f>((CJ2-CI2)/CI2)*100</f>
        <v>6.3435306581909572</v>
      </c>
      <c r="CL2" s="3">
        <f>AVERAGE(CI2:CJ2)</f>
        <v>77.905000000000001</v>
      </c>
      <c r="CM2" s="6">
        <v>27</v>
      </c>
      <c r="CN2" s="6">
        <v>24.6</v>
      </c>
      <c r="CO2" s="6">
        <f>((CM2-CN2)/CM2)*100</f>
        <v>8.888888888888884</v>
      </c>
      <c r="CP2" s="3">
        <f>AVERAGE(CM2:CN2)</f>
        <v>25.8</v>
      </c>
      <c r="CQ2" s="16">
        <v>18.809999999999992</v>
      </c>
      <c r="CR2" s="16">
        <v>20.98</v>
      </c>
      <c r="CS2" s="6">
        <f>((CR2-CQ2)/CQ2)*100</f>
        <v>11.536416799574747</v>
      </c>
      <c r="CT2" s="3">
        <f>AVERAGE(CQ2:CR2)</f>
        <v>19.894999999999996</v>
      </c>
      <c r="CU2" s="5">
        <v>1.3639999999999999</v>
      </c>
      <c r="CV2" s="19">
        <v>1.589</v>
      </c>
      <c r="CW2" s="6">
        <f>((CV2-CU2)/CU2)*100</f>
        <v>16.495601173020535</v>
      </c>
      <c r="CX2" s="3">
        <f>AVERAGE(CU2:CV2)</f>
        <v>1.4764999999999999</v>
      </c>
      <c r="CY2" s="5">
        <v>2.6560000000000001</v>
      </c>
      <c r="CZ2" s="5">
        <v>2.948</v>
      </c>
      <c r="DA2" s="6">
        <v>10.99397590361445</v>
      </c>
      <c r="DB2" s="3">
        <f>AVERAGE(CY2:CZ2)</f>
        <v>2.802</v>
      </c>
      <c r="DC2" s="3">
        <v>3.0100000000000002</v>
      </c>
      <c r="DD2" s="3">
        <v>2.66</v>
      </c>
      <c r="DE2" s="6">
        <f>((DC2-DD2)/DC2)*100</f>
        <v>11.627906976744189</v>
      </c>
      <c r="DF2" s="3">
        <f>AVERAGE(DC2:DD2)</f>
        <v>2.835</v>
      </c>
      <c r="DG2" s="5">
        <v>0.157</v>
      </c>
      <c r="DH2" s="5">
        <v>0.129</v>
      </c>
      <c r="DI2" s="6">
        <f>((DG2-DH2)/DG2)*100</f>
        <v>17.834394904458598</v>
      </c>
      <c r="DJ2" s="3">
        <f>AVERAGE(DG2:DH2)</f>
        <v>0.14300000000000002</v>
      </c>
      <c r="DK2" s="5">
        <v>0.34699999999999998</v>
      </c>
      <c r="DL2" s="5">
        <v>0.25600000000000001</v>
      </c>
      <c r="DM2" s="6">
        <f>((DK2-DL2)/DK2)*100</f>
        <v>26.224783861671462</v>
      </c>
      <c r="DN2" s="3">
        <f>AVERAGE(DK2:DL2)</f>
        <v>0.30149999999999999</v>
      </c>
      <c r="DO2" s="5">
        <v>0.82600000000000007</v>
      </c>
      <c r="DP2" s="5">
        <v>0.92600000000000005</v>
      </c>
      <c r="DQ2" s="6">
        <f>((DP2-DO2)/DO2)*100</f>
        <v>12.10653753026634</v>
      </c>
      <c r="DR2" s="3">
        <f>AVERAGE(DO2:DP2)</f>
        <v>0.87600000000000011</v>
      </c>
      <c r="DS2" s="5">
        <v>0.61399999999999999</v>
      </c>
      <c r="DT2" s="5">
        <v>0.63800000000000001</v>
      </c>
      <c r="DU2" s="6">
        <f>((DT2-DS2)/DS2)*100</f>
        <v>3.9087947882736196</v>
      </c>
      <c r="DV2" s="3">
        <f>AVERAGE(DS2:DT2)</f>
        <v>0.626</v>
      </c>
      <c r="DW2" s="5">
        <v>0.56100000000000005</v>
      </c>
      <c r="DX2" s="5">
        <v>0.58599999999999997</v>
      </c>
      <c r="DY2" s="6">
        <f>((DX2-DW2)/DW2)*100</f>
        <v>4.4563279857397342</v>
      </c>
      <c r="DZ2" s="3">
        <f>AVERAGE(DW2:DX2)</f>
        <v>0.57350000000000001</v>
      </c>
      <c r="EA2" s="6">
        <v>7.1749999999999998</v>
      </c>
    </row>
    <row r="3" spans="1:131" x14ac:dyDescent="0.45">
      <c r="A3">
        <v>2</v>
      </c>
      <c r="B3" s="3">
        <v>7.92</v>
      </c>
      <c r="C3" s="3">
        <v>2.2999999999999998</v>
      </c>
      <c r="D3" s="3">
        <v>5.21</v>
      </c>
      <c r="E3" s="4">
        <v>0.42</v>
      </c>
      <c r="F3" s="4">
        <v>16.8</v>
      </c>
      <c r="G3" s="4">
        <v>17.899999999999999</v>
      </c>
      <c r="H3" s="6">
        <f t="shared" ref="H3:H42" si="3">((G3-F3)/F3)*100</f>
        <v>6.5476190476190341</v>
      </c>
      <c r="I3" s="6">
        <v>1.95</v>
      </c>
      <c r="J3" s="6">
        <v>1.85</v>
      </c>
      <c r="K3" s="6">
        <f t="shared" ref="K3:K42" si="4">((I3-J3)/I3)*100</f>
        <v>5.1282051282051215</v>
      </c>
      <c r="L3" s="4">
        <v>58.9</v>
      </c>
      <c r="M3" s="4">
        <v>63.8</v>
      </c>
      <c r="N3" s="6">
        <f t="shared" ref="N3:N42" si="5">((M3-L3)/L3)*100</f>
        <v>8.3191850594227486</v>
      </c>
      <c r="O3" s="6">
        <v>6.1</v>
      </c>
      <c r="P3" s="6">
        <v>5.95</v>
      </c>
      <c r="Q3" s="6">
        <f t="shared" ref="Q3:Q42" si="6">((O3-P3)/O3)*100</f>
        <v>2.4590163934426141</v>
      </c>
      <c r="R3" s="3">
        <v>0.65</v>
      </c>
      <c r="S3" s="3">
        <f t="shared" si="0"/>
        <v>0.71</v>
      </c>
      <c r="T3" s="6">
        <f t="shared" ref="T3:T42" si="7">((S3-R3)/R3)*100</f>
        <v>9.2307692307692211</v>
      </c>
      <c r="U3" s="6">
        <v>26.1</v>
      </c>
      <c r="V3" s="6">
        <f t="shared" si="1"/>
        <v>26.900000000000002</v>
      </c>
      <c r="W3" s="6">
        <f t="shared" ref="W3:W42" si="8">((V3-U3)/U3)*100</f>
        <v>3.065134099616861</v>
      </c>
      <c r="X3" s="3">
        <v>84.72999999999999</v>
      </c>
      <c r="Y3" s="3">
        <v>87.42</v>
      </c>
      <c r="Z3" s="3">
        <f t="shared" ref="Z3:Z42" si="9">((Y3-X3)/X3)*100</f>
        <v>3.1747905110350674</v>
      </c>
      <c r="AA3" s="3">
        <f t="shared" ref="AA3:AA14" si="10">AVERAGE(X3:Y3)</f>
        <v>86.074999999999989</v>
      </c>
      <c r="AB3" s="6">
        <v>33</v>
      </c>
      <c r="AC3" s="6">
        <v>29.8</v>
      </c>
      <c r="AD3" s="6">
        <f t="shared" ref="AD3:AD42" si="11">((AB3-AC3)/AB3)*100</f>
        <v>9.6969696969696937</v>
      </c>
      <c r="AE3" s="3">
        <f t="shared" ref="AE3:AE14" si="12">AVERAGE(AB3:AC3)</f>
        <v>31.4</v>
      </c>
      <c r="AF3" s="4">
        <v>22.839999999999996</v>
      </c>
      <c r="AG3" s="3">
        <v>25.16</v>
      </c>
      <c r="AH3" s="6">
        <f t="shared" ref="AH3:AH42" si="13">((AG3-AF3)/AF3)*100</f>
        <v>10.157618213660264</v>
      </c>
      <c r="AI3" s="3">
        <f t="shared" ref="AI3:AI14" si="14">AVERAGE(AF3:AG3)</f>
        <v>24</v>
      </c>
      <c r="AJ3" s="5">
        <v>2.3140000000000001</v>
      </c>
      <c r="AK3" s="5">
        <v>2.589</v>
      </c>
      <c r="AL3" s="6">
        <f t="shared" ref="AL3:AL42" si="15">((AK3-AJ3)/AJ3)*100</f>
        <v>11.884183232497834</v>
      </c>
      <c r="AM3" s="3">
        <f t="shared" ref="AM3:AM14" si="16">AVERAGE(AJ3:AK3)</f>
        <v>2.4515000000000002</v>
      </c>
      <c r="AN3" s="5">
        <v>7.6420000000000003</v>
      </c>
      <c r="AO3" s="5">
        <v>10.846</v>
      </c>
      <c r="AP3" s="6">
        <f t="shared" ref="AP3:AP42" si="17">((AO3-AN3)/AN3)*100</f>
        <v>41.92619733054174</v>
      </c>
      <c r="AQ3" s="3">
        <f t="shared" ref="AQ3:AQ14" si="18">AVERAGE(AN3:AO3)</f>
        <v>9.2439999999999998</v>
      </c>
      <c r="AR3" s="3">
        <v>3.26</v>
      </c>
      <c r="AS3" s="3">
        <v>2.8699999999999997</v>
      </c>
      <c r="AT3" s="6">
        <f t="shared" ref="AT3:AT42" si="19">((AR3-AS3)/AR3)*100</f>
        <v>11.963190184049084</v>
      </c>
      <c r="AU3" s="3">
        <f t="shared" ref="AU3:AU14" si="20">AVERAGE(AR3:AS3)</f>
        <v>3.0649999999999995</v>
      </c>
      <c r="AV3" s="5">
        <v>0.76600000000000001</v>
      </c>
      <c r="AW3" s="5">
        <v>0.58599999999999997</v>
      </c>
      <c r="AX3" s="6">
        <f t="shared" ref="AX3:AX42" si="21">((AV3-AW3)/AV3)*100</f>
        <v>23.498694516971284</v>
      </c>
      <c r="AY3" s="5">
        <f t="shared" ref="AY3:AY14" si="22">AVERAGE(AV3:AW3)</f>
        <v>0.67599999999999993</v>
      </c>
      <c r="AZ3" s="5">
        <v>1.1359999999999999</v>
      </c>
      <c r="BA3" s="5">
        <v>0.90300000000000002</v>
      </c>
      <c r="BB3" s="6">
        <f t="shared" ref="BB3:BB42" si="23">((AZ3-BA3)/AZ3)*100</f>
        <v>20.510563380281681</v>
      </c>
      <c r="BC3" s="5">
        <f t="shared" ref="BC3:BC14" si="24">AVERAGE(AZ3:BA3)</f>
        <v>1.0194999999999999</v>
      </c>
      <c r="BD3" s="5">
        <v>0.78700000000000003</v>
      </c>
      <c r="BE3" s="5">
        <v>0.876</v>
      </c>
      <c r="BF3" s="6">
        <f t="shared" ref="BF3:BF42" si="25">((BE3-BD3)/BD3)*100</f>
        <v>11.308767471410414</v>
      </c>
      <c r="BG3" s="5">
        <f t="shared" ref="BG3:BG14" si="26">AVERAGE(BD3:BE3)</f>
        <v>0.83150000000000002</v>
      </c>
      <c r="BH3" s="5">
        <v>0.64100000000000001</v>
      </c>
      <c r="BI3" s="5">
        <v>0.66800000000000004</v>
      </c>
      <c r="BJ3" s="6">
        <f t="shared" si="2"/>
        <v>4.2121684867394729</v>
      </c>
      <c r="BK3" s="5">
        <f t="shared" ref="BK3:BK14" si="27">AVERAGE(BH3:BI3)</f>
        <v>0.65450000000000008</v>
      </c>
      <c r="BL3" s="5">
        <v>0.56100000000000005</v>
      </c>
      <c r="BM3" s="5">
        <v>0.57599999999999996</v>
      </c>
      <c r="BN3" s="6">
        <f t="shared" ref="BN3:BN42" si="28">((BM3-BL3)/BL3)*100</f>
        <v>2.6737967914438325</v>
      </c>
      <c r="BO3" s="5">
        <f t="shared" ref="BO3:BO14" si="29">AVERAGE(BL3:BM3)</f>
        <v>0.56850000000000001</v>
      </c>
      <c r="BP3" s="6">
        <v>7.92</v>
      </c>
      <c r="BQ3" s="3"/>
      <c r="BR3" s="3"/>
      <c r="BS3" s="12"/>
      <c r="BT3" s="12"/>
      <c r="BU3" s="6"/>
      <c r="BW3" s="4">
        <v>63.8</v>
      </c>
      <c r="BX3" s="4">
        <v>67.2</v>
      </c>
      <c r="BY3" s="6">
        <f t="shared" ref="BY3:BY42" si="30">((BX3-BW3)/BW3)*100</f>
        <v>5.3291536050156827</v>
      </c>
      <c r="BZ3" s="4">
        <v>16.899999999999999</v>
      </c>
      <c r="CA3" s="4">
        <v>17.5</v>
      </c>
      <c r="CB3" s="6">
        <f t="shared" ref="CB3:CB42" si="31">((CA3-BZ3)/BZ3)*100</f>
        <v>3.550295857988174</v>
      </c>
      <c r="CC3" s="4">
        <v>58.9</v>
      </c>
      <c r="CD3" s="4">
        <v>60.2</v>
      </c>
      <c r="CE3" s="6">
        <f t="shared" ref="CE3:CE42" si="32">((CD3-CC3)/CC3)*100</f>
        <v>2.2071307300509413</v>
      </c>
      <c r="CF3" s="6">
        <v>42.6</v>
      </c>
      <c r="CG3" s="6">
        <f>CF3+0.45</f>
        <v>43.050000000000004</v>
      </c>
      <c r="CH3" s="6">
        <f t="shared" ref="CH3:CH42" si="33">((CG3-CF3)/CF3)*100</f>
        <v>1.0563380281690207</v>
      </c>
      <c r="CI3" s="3">
        <v>76.38</v>
      </c>
      <c r="CJ3" s="3">
        <v>80.62</v>
      </c>
      <c r="CK3" s="3">
        <f t="shared" ref="CK3:CK42" si="34">((CJ3-CI3)/CI3)*100</f>
        <v>5.5511914113642442</v>
      </c>
      <c r="CL3" s="3">
        <f t="shared" ref="CL3:CL14" si="35">AVERAGE(CI3:CJ3)</f>
        <v>78.5</v>
      </c>
      <c r="CM3" s="6">
        <v>28</v>
      </c>
      <c r="CN3" s="6">
        <v>24.6</v>
      </c>
      <c r="CO3" s="6">
        <f t="shared" ref="CO3:CO42" si="36">((CM3-CN3)/CM3)*100</f>
        <v>12.142857142857137</v>
      </c>
      <c r="CP3" s="3">
        <f t="shared" ref="CP3:CP14" si="37">AVERAGE(CM3:CN3)</f>
        <v>26.3</v>
      </c>
      <c r="CQ3" s="16">
        <v>19.389999999999993</v>
      </c>
      <c r="CR3" s="16">
        <v>20.96</v>
      </c>
      <c r="CS3" s="6">
        <f t="shared" ref="CS3:CS42" si="38">((CR3-CQ3)/CQ3)*100</f>
        <v>8.0969571944301606</v>
      </c>
      <c r="CT3" s="3">
        <f t="shared" ref="CT3:CT14" si="39">AVERAGE(CQ3:CR3)</f>
        <v>20.174999999999997</v>
      </c>
      <c r="CU3" s="5">
        <v>1.3620000000000001</v>
      </c>
      <c r="CV3" s="19">
        <v>1.6120000000000001</v>
      </c>
      <c r="CW3" s="6">
        <f t="shared" ref="CW3:CW42" si="40">((CV3-CU3)/CU3)*100</f>
        <v>18.355359765051393</v>
      </c>
      <c r="CX3" s="3">
        <f t="shared" ref="CX3:CX14" si="41">AVERAGE(CU3:CV3)</f>
        <v>1.4870000000000001</v>
      </c>
      <c r="CY3" s="5">
        <v>2.742</v>
      </c>
      <c r="CZ3" s="5">
        <v>3.1230000000000002</v>
      </c>
      <c r="DA3" s="6">
        <v>13.894967177242897</v>
      </c>
      <c r="DB3" s="3">
        <f t="shared" ref="DB3:DB14" si="42">AVERAGE(CY3:CZ3)</f>
        <v>2.9325000000000001</v>
      </c>
      <c r="DC3" s="3">
        <v>2.9</v>
      </c>
      <c r="DD3" s="3">
        <v>2.57</v>
      </c>
      <c r="DE3" s="6">
        <f t="shared" ref="DE3:DE42" si="43">((DC3-DD3)/DC3)*100</f>
        <v>11.379310344827589</v>
      </c>
      <c r="DF3" s="3">
        <f t="shared" ref="DF3:DF14" si="44">AVERAGE(DC3:DD3)</f>
        <v>2.7349999999999999</v>
      </c>
      <c r="DG3" s="5">
        <v>0.16200000000000001</v>
      </c>
      <c r="DH3" s="5">
        <v>0.13200000000000001</v>
      </c>
      <c r="DI3" s="6">
        <f t="shared" ref="DI3:DI42" si="45">((DG3-DH3)/DG3)*100</f>
        <v>18.518518518518519</v>
      </c>
      <c r="DJ3" s="3">
        <f t="shared" ref="DJ3:DJ14" si="46">AVERAGE(DG3:DH3)</f>
        <v>0.14700000000000002</v>
      </c>
      <c r="DK3" s="5">
        <v>0.36799999999999999</v>
      </c>
      <c r="DL3" s="5">
        <v>0.28099999999999997</v>
      </c>
      <c r="DM3" s="6">
        <f t="shared" ref="DM3:DM42" si="47">((DK3-DL3)/DK3)*100</f>
        <v>23.641304347826093</v>
      </c>
      <c r="DN3" s="3">
        <f t="shared" ref="DN3:DN14" si="48">AVERAGE(DK3:DL3)</f>
        <v>0.32450000000000001</v>
      </c>
      <c r="DO3" s="5">
        <v>0.82300000000000006</v>
      </c>
      <c r="DP3" s="5">
        <v>1.0229999999999999</v>
      </c>
      <c r="DQ3" s="6">
        <f t="shared" ref="DQ3:DQ42" si="49">((DP3-DO3)/DO3)*100</f>
        <v>24.301336573511524</v>
      </c>
      <c r="DR3" s="3">
        <f t="shared" ref="DR3:DR14" si="50">AVERAGE(DO3:DP3)</f>
        <v>0.92300000000000004</v>
      </c>
      <c r="DS3" s="5">
        <v>0.628</v>
      </c>
      <c r="DT3" s="5">
        <v>0.64600000000000002</v>
      </c>
      <c r="DU3" s="6">
        <f t="shared" ref="DU3:DU12" si="51">((DT3-DS3)/DS3)*100</f>
        <v>2.866242038216563</v>
      </c>
      <c r="DV3" s="3">
        <f t="shared" ref="DV3:DV14" si="52">AVERAGE(DS3:DT3)</f>
        <v>0.63700000000000001</v>
      </c>
      <c r="DW3" s="5">
        <v>0.57299999999999995</v>
      </c>
      <c r="DX3" s="5">
        <v>0.59099999999999997</v>
      </c>
      <c r="DY3" s="6">
        <f t="shared" ref="DY3:DY12" si="53">((DX3-DW3)/DW3)*100</f>
        <v>3.1413612565445059</v>
      </c>
      <c r="DZ3" s="3">
        <f t="shared" ref="DZ3:DZ14" si="54">AVERAGE(DW3:DX3)</f>
        <v>0.58199999999999996</v>
      </c>
      <c r="EA3" s="6">
        <v>7.92</v>
      </c>
    </row>
    <row r="4" spans="1:131" x14ac:dyDescent="0.45">
      <c r="A4">
        <v>3</v>
      </c>
      <c r="B4" s="3">
        <v>8.06</v>
      </c>
      <c r="C4" s="3">
        <v>2.1</v>
      </c>
      <c r="D4" s="3">
        <v>7.29</v>
      </c>
      <c r="E4" s="4">
        <v>0.5</v>
      </c>
      <c r="F4" s="4">
        <v>15.9</v>
      </c>
      <c r="G4" s="4">
        <v>17.100000000000001</v>
      </c>
      <c r="H4" s="6">
        <f t="shared" si="3"/>
        <v>7.547169811320761</v>
      </c>
      <c r="I4" s="6">
        <v>3.1</v>
      </c>
      <c r="J4" s="6">
        <v>2.95</v>
      </c>
      <c r="K4" s="6">
        <f t="shared" si="4"/>
        <v>4.8387096774193523</v>
      </c>
      <c r="L4" s="4">
        <v>54.6</v>
      </c>
      <c r="M4" s="4">
        <v>57.8</v>
      </c>
      <c r="N4" s="6">
        <f t="shared" si="5"/>
        <v>5.8608058608058533</v>
      </c>
      <c r="O4" s="6">
        <v>6.25</v>
      </c>
      <c r="P4" s="6">
        <v>6.12</v>
      </c>
      <c r="Q4" s="6">
        <f t="shared" si="6"/>
        <v>2.0799999999999983</v>
      </c>
      <c r="R4" s="3">
        <v>0.64</v>
      </c>
      <c r="S4" s="3">
        <f t="shared" si="0"/>
        <v>0.7</v>
      </c>
      <c r="T4" s="6">
        <f t="shared" si="7"/>
        <v>9.3749999999999911</v>
      </c>
      <c r="U4" s="6">
        <v>24.8</v>
      </c>
      <c r="V4" s="6">
        <f t="shared" si="1"/>
        <v>25.6</v>
      </c>
      <c r="W4" s="6">
        <f t="shared" si="8"/>
        <v>3.2258064516129057</v>
      </c>
      <c r="X4" s="3">
        <v>84.83</v>
      </c>
      <c r="Y4" s="3">
        <v>87.98</v>
      </c>
      <c r="Z4" s="3">
        <f t="shared" si="9"/>
        <v>3.7133089708829488</v>
      </c>
      <c r="AA4" s="3">
        <f t="shared" si="10"/>
        <v>86.405000000000001</v>
      </c>
      <c r="AB4" s="6">
        <v>32.800000000000004</v>
      </c>
      <c r="AC4" s="6">
        <f>AB4-2.2</f>
        <v>30.600000000000005</v>
      </c>
      <c r="AD4" s="6">
        <f t="shared" si="11"/>
        <v>6.7073170731707297</v>
      </c>
      <c r="AE4" s="3">
        <f t="shared" si="12"/>
        <v>31.700000000000003</v>
      </c>
      <c r="AF4" s="4">
        <v>21.289999999999996</v>
      </c>
      <c r="AG4" s="3">
        <v>23.78</v>
      </c>
      <c r="AH4" s="6">
        <f t="shared" si="13"/>
        <v>11.69563175199627</v>
      </c>
      <c r="AI4" s="3">
        <f t="shared" si="14"/>
        <v>22.534999999999997</v>
      </c>
      <c r="AJ4" s="5">
        <v>2.1240000000000001</v>
      </c>
      <c r="AK4" s="5">
        <v>2.3450000000000002</v>
      </c>
      <c r="AL4" s="6">
        <f t="shared" si="15"/>
        <v>10.404896421845578</v>
      </c>
      <c r="AM4" s="3">
        <f t="shared" si="16"/>
        <v>2.2345000000000002</v>
      </c>
      <c r="AN4" s="5">
        <v>7.5259999999999998</v>
      </c>
      <c r="AO4" s="5">
        <v>9.9960000000000004</v>
      </c>
      <c r="AP4" s="6">
        <f t="shared" si="17"/>
        <v>32.819558862609625</v>
      </c>
      <c r="AQ4" s="3">
        <f t="shared" si="18"/>
        <v>8.7609999999999992</v>
      </c>
      <c r="AR4" s="3">
        <v>3.87</v>
      </c>
      <c r="AS4" s="3">
        <v>3.28</v>
      </c>
      <c r="AT4" s="6">
        <f t="shared" si="19"/>
        <v>15.245478036175719</v>
      </c>
      <c r="AU4" s="3">
        <f t="shared" si="20"/>
        <v>3.5750000000000002</v>
      </c>
      <c r="AV4" s="5">
        <v>0.61599999999999999</v>
      </c>
      <c r="AW4" s="5">
        <v>0.48599999999999999</v>
      </c>
      <c r="AX4" s="6">
        <f t="shared" si="21"/>
        <v>21.103896103896105</v>
      </c>
      <c r="AY4" s="5">
        <f t="shared" si="22"/>
        <v>0.55099999999999993</v>
      </c>
      <c r="AZ4" s="5">
        <v>0.999</v>
      </c>
      <c r="BA4" s="5">
        <v>0.77600000000000002</v>
      </c>
      <c r="BB4" s="6">
        <f t="shared" si="23"/>
        <v>22.322322322322318</v>
      </c>
      <c r="BC4" s="5">
        <f t="shared" si="24"/>
        <v>0.88749999999999996</v>
      </c>
      <c r="BD4" s="5">
        <v>0.77500000000000002</v>
      </c>
      <c r="BE4" s="5">
        <v>0.92600000000000005</v>
      </c>
      <c r="BF4" s="6">
        <f t="shared" si="25"/>
        <v>19.483870967741936</v>
      </c>
      <c r="BG4" s="5">
        <f t="shared" si="26"/>
        <v>0.85050000000000003</v>
      </c>
      <c r="BH4" s="5">
        <v>0.61799999999999999</v>
      </c>
      <c r="BI4" s="5">
        <v>0.67400000000000004</v>
      </c>
      <c r="BJ4" s="6">
        <f t="shared" si="2"/>
        <v>9.0614886731391664</v>
      </c>
      <c r="BK4" s="5">
        <f t="shared" si="27"/>
        <v>0.64600000000000002</v>
      </c>
      <c r="BL4" s="5">
        <v>0.53600000000000003</v>
      </c>
      <c r="BM4" s="5">
        <v>0.57099999999999995</v>
      </c>
      <c r="BN4" s="6">
        <f t="shared" si="28"/>
        <v>6.5298507462686413</v>
      </c>
      <c r="BO4" s="5">
        <f t="shared" si="29"/>
        <v>0.55349999999999999</v>
      </c>
      <c r="BP4" s="6">
        <v>8.06</v>
      </c>
      <c r="BQ4" s="3"/>
      <c r="BR4" s="3"/>
      <c r="BS4" s="12"/>
      <c r="BT4" s="12"/>
      <c r="BU4" s="6"/>
      <c r="BW4" s="4">
        <v>65.099999999999994</v>
      </c>
      <c r="BX4" s="4">
        <v>68.2</v>
      </c>
      <c r="BY4" s="6">
        <f t="shared" si="30"/>
        <v>4.7619047619047752</v>
      </c>
      <c r="BZ4" s="4">
        <v>15.9</v>
      </c>
      <c r="CA4" s="4">
        <v>16.5</v>
      </c>
      <c r="CB4" s="6">
        <f t="shared" si="31"/>
        <v>3.7735849056603752</v>
      </c>
      <c r="CC4" s="4">
        <v>63.2</v>
      </c>
      <c r="CD4" s="4">
        <v>64.2</v>
      </c>
      <c r="CE4" s="6">
        <f t="shared" si="32"/>
        <v>1.582278481012658</v>
      </c>
      <c r="CF4" s="6">
        <v>41.3</v>
      </c>
      <c r="CG4" s="6">
        <f>CF4+0.45</f>
        <v>41.75</v>
      </c>
      <c r="CH4" s="6">
        <f t="shared" si="33"/>
        <v>1.0895883777239779</v>
      </c>
      <c r="CI4" s="3">
        <v>76.48</v>
      </c>
      <c r="CJ4" s="3">
        <v>81.09</v>
      </c>
      <c r="CK4" s="3">
        <f t="shared" si="34"/>
        <v>6.0277196652719658</v>
      </c>
      <c r="CL4" s="3">
        <f t="shared" si="35"/>
        <v>78.784999999999997</v>
      </c>
      <c r="CM4" s="6">
        <v>27.800000000000004</v>
      </c>
      <c r="CN4" s="6">
        <v>25.400000000000006</v>
      </c>
      <c r="CO4" s="6">
        <f t="shared" si="36"/>
        <v>8.6330935251798504</v>
      </c>
      <c r="CP4" s="3">
        <f t="shared" si="37"/>
        <v>26.600000000000005</v>
      </c>
      <c r="CQ4" s="16">
        <v>17.839999999999993</v>
      </c>
      <c r="CR4" s="16">
        <v>21.12</v>
      </c>
      <c r="CS4" s="6">
        <f t="shared" si="38"/>
        <v>18.385650224215301</v>
      </c>
      <c r="CT4" s="3">
        <f t="shared" si="39"/>
        <v>19.479999999999997</v>
      </c>
      <c r="CU4" s="5">
        <v>1.274</v>
      </c>
      <c r="CV4" s="19">
        <v>1.4450000000000001</v>
      </c>
      <c r="CW4" s="6">
        <f t="shared" si="40"/>
        <v>13.422291993720567</v>
      </c>
      <c r="CX4" s="3">
        <f t="shared" si="41"/>
        <v>1.3595000000000002</v>
      </c>
      <c r="CY4" s="5">
        <v>2.6259999999999994</v>
      </c>
      <c r="CZ4" s="5">
        <v>2.948</v>
      </c>
      <c r="DA4" s="6">
        <v>12.261995430312284</v>
      </c>
      <c r="DB4" s="3">
        <f t="shared" si="42"/>
        <v>2.7869999999999999</v>
      </c>
      <c r="DC4" s="3">
        <v>3.05</v>
      </c>
      <c r="DD4" s="3">
        <v>2.4700000000000002</v>
      </c>
      <c r="DE4" s="6">
        <f t="shared" si="43"/>
        <v>19.016393442622938</v>
      </c>
      <c r="DF4" s="3">
        <f t="shared" si="44"/>
        <v>2.76</v>
      </c>
      <c r="DG4" s="5">
        <v>0.189</v>
      </c>
      <c r="DH4" s="5">
        <v>0.14199999999999999</v>
      </c>
      <c r="DI4" s="6">
        <f t="shared" si="45"/>
        <v>24.867724867724874</v>
      </c>
      <c r="DJ4" s="3">
        <f t="shared" si="46"/>
        <v>0.16549999999999998</v>
      </c>
      <c r="DK4" s="5">
        <v>0.34899999999999998</v>
      </c>
      <c r="DL4" s="5">
        <v>0.27899999999999997</v>
      </c>
      <c r="DM4" s="6">
        <f t="shared" si="47"/>
        <v>20.057306590257884</v>
      </c>
      <c r="DN4" s="3">
        <f t="shared" si="48"/>
        <v>0.31399999999999995</v>
      </c>
      <c r="DO4" s="5">
        <v>0.81100000000000005</v>
      </c>
      <c r="DP4" s="5">
        <v>0.94599999999999995</v>
      </c>
      <c r="DQ4" s="6">
        <f t="shared" si="49"/>
        <v>16.646115906288518</v>
      </c>
      <c r="DR4" s="3">
        <f t="shared" si="50"/>
        <v>0.87850000000000006</v>
      </c>
      <c r="DS4" s="5">
        <v>0.60899999999999999</v>
      </c>
      <c r="DT4" s="5">
        <v>0.65100000000000002</v>
      </c>
      <c r="DU4" s="6">
        <f t="shared" si="51"/>
        <v>6.8965517241379377</v>
      </c>
      <c r="DV4" s="3">
        <f t="shared" si="52"/>
        <v>0.63</v>
      </c>
      <c r="DW4" s="5">
        <v>0.56000000000000005</v>
      </c>
      <c r="DX4" s="5">
        <v>0.57899999999999996</v>
      </c>
      <c r="DY4" s="6">
        <f t="shared" si="53"/>
        <v>3.3928571428571259</v>
      </c>
      <c r="DZ4" s="3">
        <f t="shared" si="54"/>
        <v>0.56950000000000001</v>
      </c>
      <c r="EA4" s="6">
        <v>8.06</v>
      </c>
    </row>
    <row r="5" spans="1:131" x14ac:dyDescent="0.45">
      <c r="A5">
        <v>4</v>
      </c>
      <c r="B5" s="7">
        <v>8.1</v>
      </c>
      <c r="C5" s="7">
        <v>2.6</v>
      </c>
      <c r="D5" s="7">
        <v>9.41</v>
      </c>
      <c r="E5" s="4">
        <v>0.41</v>
      </c>
      <c r="F5" s="4">
        <v>14.8</v>
      </c>
      <c r="G5" s="4">
        <v>16.399999999999999</v>
      </c>
      <c r="H5" s="6">
        <f t="shared" si="3"/>
        <v>10.810810810810796</v>
      </c>
      <c r="I5" s="18">
        <v>2.4500000000000002</v>
      </c>
      <c r="J5" s="6">
        <v>2.2599999999999998</v>
      </c>
      <c r="K5" s="6">
        <f t="shared" si="4"/>
        <v>7.7551020408163414</v>
      </c>
      <c r="L5" s="4">
        <v>56.8</v>
      </c>
      <c r="M5" s="4">
        <v>61.4</v>
      </c>
      <c r="N5" s="6">
        <f t="shared" si="5"/>
        <v>8.0985915492957776</v>
      </c>
      <c r="O5" s="6">
        <v>6.15</v>
      </c>
      <c r="P5" s="6">
        <v>5.85</v>
      </c>
      <c r="Q5" s="6">
        <f t="shared" si="6"/>
        <v>4.8780487804878163</v>
      </c>
      <c r="R5" s="3">
        <v>0.63</v>
      </c>
      <c r="S5" s="3">
        <f t="shared" si="0"/>
        <v>0.69</v>
      </c>
      <c r="T5" s="6">
        <f t="shared" si="7"/>
        <v>9.5238095238095148</v>
      </c>
      <c r="U5" s="6">
        <v>25.34</v>
      </c>
      <c r="V5" s="6">
        <f t="shared" si="1"/>
        <v>26.14</v>
      </c>
      <c r="W5" s="6">
        <f t="shared" si="8"/>
        <v>3.1570639305445964</v>
      </c>
      <c r="X5" s="3">
        <v>84.559999999999988</v>
      </c>
      <c r="Y5" s="3">
        <v>87.46</v>
      </c>
      <c r="Z5" s="3">
        <f t="shared" si="9"/>
        <v>3.4295175023651918</v>
      </c>
      <c r="AA5" s="3">
        <f t="shared" si="10"/>
        <v>86.009999999999991</v>
      </c>
      <c r="AB5" s="6">
        <v>33.300000000000004</v>
      </c>
      <c r="AC5" s="6">
        <v>29.8</v>
      </c>
      <c r="AD5" s="6">
        <f t="shared" si="11"/>
        <v>10.510510510510519</v>
      </c>
      <c r="AE5" s="3">
        <f t="shared" si="12"/>
        <v>31.550000000000004</v>
      </c>
      <c r="AF5" s="4">
        <v>20.589999999999996</v>
      </c>
      <c r="AG5" s="3">
        <v>24.56</v>
      </c>
      <c r="AH5" s="6">
        <f t="shared" si="13"/>
        <v>19.281204468188456</v>
      </c>
      <c r="AI5" s="3">
        <f t="shared" si="14"/>
        <v>22.574999999999996</v>
      </c>
      <c r="AJ5" s="5">
        <v>2.2214</v>
      </c>
      <c r="AK5" s="5">
        <v>2.621</v>
      </c>
      <c r="AL5" s="6">
        <f t="shared" si="15"/>
        <v>17.988655802646978</v>
      </c>
      <c r="AM5" s="3">
        <f t="shared" si="16"/>
        <v>2.4211999999999998</v>
      </c>
      <c r="AN5" s="5">
        <v>7.6840000000000002</v>
      </c>
      <c r="AO5" s="5">
        <v>10.456</v>
      </c>
      <c r="AP5" s="6">
        <f t="shared" si="17"/>
        <v>36.074960957834449</v>
      </c>
      <c r="AQ5" s="3">
        <f t="shared" si="18"/>
        <v>9.07</v>
      </c>
      <c r="AR5" s="3">
        <v>4.01</v>
      </c>
      <c r="AS5" s="3">
        <v>3.42</v>
      </c>
      <c r="AT5" s="6">
        <f t="shared" si="19"/>
        <v>14.713216957605981</v>
      </c>
      <c r="AU5" s="3">
        <f t="shared" si="20"/>
        <v>3.7149999999999999</v>
      </c>
      <c r="AV5" s="5">
        <v>0.65300000000000002</v>
      </c>
      <c r="AW5" s="5">
        <v>0.51200000000000001</v>
      </c>
      <c r="AX5" s="6">
        <f t="shared" si="21"/>
        <v>21.592649310872897</v>
      </c>
      <c r="AY5" s="5">
        <f t="shared" si="22"/>
        <v>0.58250000000000002</v>
      </c>
      <c r="AZ5" s="5">
        <v>0.90900000000000003</v>
      </c>
      <c r="BA5" s="5">
        <v>0.74299999999999999</v>
      </c>
      <c r="BB5" s="6">
        <f t="shared" si="23"/>
        <v>18.261826182618265</v>
      </c>
      <c r="BC5" s="5">
        <f t="shared" si="24"/>
        <v>0.82600000000000007</v>
      </c>
      <c r="BD5" s="5">
        <v>0.76700000000000002</v>
      </c>
      <c r="BE5" s="5">
        <v>1.0209999999999999</v>
      </c>
      <c r="BF5" s="6">
        <f t="shared" si="25"/>
        <v>33.116036505866994</v>
      </c>
      <c r="BG5" s="5">
        <f t="shared" si="26"/>
        <v>0.89399999999999991</v>
      </c>
      <c r="BH5" s="5">
        <v>0.63</v>
      </c>
      <c r="BI5" s="5">
        <v>0.64700000000000002</v>
      </c>
      <c r="BJ5" s="6">
        <f t="shared" si="2"/>
        <v>2.6984126984127008</v>
      </c>
      <c r="BK5" s="5">
        <f t="shared" si="27"/>
        <v>0.63850000000000007</v>
      </c>
      <c r="BL5" s="5">
        <v>0.55600000000000005</v>
      </c>
      <c r="BM5" s="5">
        <v>0.56599999999999995</v>
      </c>
      <c r="BN5" s="6">
        <f t="shared" si="28"/>
        <v>1.7985611510791182</v>
      </c>
      <c r="BO5" s="5">
        <f t="shared" si="29"/>
        <v>0.56099999999999994</v>
      </c>
      <c r="BP5" s="6">
        <v>8.1</v>
      </c>
      <c r="BQ5" s="7"/>
      <c r="BR5" s="7"/>
      <c r="BS5" s="12"/>
      <c r="BT5" s="12"/>
      <c r="BU5" s="6"/>
      <c r="BW5" s="4">
        <v>60.4</v>
      </c>
      <c r="BX5" s="4">
        <v>63.4</v>
      </c>
      <c r="BY5" s="6">
        <f t="shared" si="30"/>
        <v>4.9668874172185431</v>
      </c>
      <c r="BZ5" s="4">
        <v>17.2</v>
      </c>
      <c r="CA5" s="4">
        <v>18</v>
      </c>
      <c r="CB5" s="6">
        <f t="shared" si="31"/>
        <v>4.6511627906976782</v>
      </c>
      <c r="CC5" s="4">
        <v>57.8</v>
      </c>
      <c r="CD5" s="4">
        <v>58.9</v>
      </c>
      <c r="CE5" s="6">
        <f t="shared" si="32"/>
        <v>1.9031141868512136</v>
      </c>
      <c r="CF5" s="6">
        <v>41.84</v>
      </c>
      <c r="CG5" s="6">
        <f>CF5+0.45</f>
        <v>42.290000000000006</v>
      </c>
      <c r="CH5" s="6">
        <f t="shared" si="33"/>
        <v>1.0755258126195095</v>
      </c>
      <c r="CI5" s="3">
        <v>76.209999999999994</v>
      </c>
      <c r="CJ5" s="3">
        <v>81.430000000000007</v>
      </c>
      <c r="CK5" s="3">
        <f t="shared" si="34"/>
        <v>6.8494948169531735</v>
      </c>
      <c r="CL5" s="3">
        <f t="shared" si="35"/>
        <v>78.819999999999993</v>
      </c>
      <c r="CM5" s="6">
        <v>28.300000000000004</v>
      </c>
      <c r="CN5" s="6">
        <v>24.6</v>
      </c>
      <c r="CO5" s="6">
        <f t="shared" si="36"/>
        <v>13.074204946996474</v>
      </c>
      <c r="CP5" s="3">
        <f t="shared" si="37"/>
        <v>26.450000000000003</v>
      </c>
      <c r="CQ5" s="16">
        <v>17.139999999999993</v>
      </c>
      <c r="CR5" s="16">
        <v>20.46</v>
      </c>
      <c r="CS5" s="6">
        <f t="shared" si="38"/>
        <v>19.369894982497133</v>
      </c>
      <c r="CT5" s="3">
        <f t="shared" si="39"/>
        <v>18.799999999999997</v>
      </c>
      <c r="CU5" s="5">
        <v>1.3714</v>
      </c>
      <c r="CV5" s="19">
        <v>1.621</v>
      </c>
      <c r="CW5" s="6">
        <f t="shared" si="40"/>
        <v>18.200379174566141</v>
      </c>
      <c r="CX5" s="3">
        <f t="shared" si="41"/>
        <v>1.4962</v>
      </c>
      <c r="CY5" s="5">
        <v>2.7839999999999998</v>
      </c>
      <c r="CZ5" s="5">
        <v>3.125</v>
      </c>
      <c r="DA5" s="6">
        <v>12.248563218390812</v>
      </c>
      <c r="DB5" s="3">
        <f t="shared" si="42"/>
        <v>2.9544999999999999</v>
      </c>
      <c r="DC5" s="3">
        <v>3.25</v>
      </c>
      <c r="DD5" s="3">
        <v>2.76</v>
      </c>
      <c r="DE5" s="6">
        <f t="shared" si="43"/>
        <v>15.076923076923082</v>
      </c>
      <c r="DF5" s="3">
        <f t="shared" si="44"/>
        <v>3.0049999999999999</v>
      </c>
      <c r="DG5" s="5">
        <v>0.14899999999999999</v>
      </c>
      <c r="DH5" s="5">
        <v>0.112</v>
      </c>
      <c r="DI5" s="6">
        <f t="shared" si="45"/>
        <v>24.832214765100666</v>
      </c>
      <c r="DJ5" s="3">
        <f t="shared" si="46"/>
        <v>0.1305</v>
      </c>
      <c r="DK5" s="5">
        <v>0.36699999999999999</v>
      </c>
      <c r="DL5" s="5">
        <v>0.29599999999999999</v>
      </c>
      <c r="DM5" s="6">
        <f t="shared" si="47"/>
        <v>19.346049046321529</v>
      </c>
      <c r="DN5" s="3">
        <f t="shared" si="48"/>
        <v>0.33150000000000002</v>
      </c>
      <c r="DO5" s="5">
        <v>0.80300000000000005</v>
      </c>
      <c r="DP5" s="5">
        <v>0.97099999999999997</v>
      </c>
      <c r="DQ5" s="6">
        <f t="shared" si="49"/>
        <v>20.92154420921543</v>
      </c>
      <c r="DR5" s="3">
        <f t="shared" si="50"/>
        <v>0.88700000000000001</v>
      </c>
      <c r="DS5" s="5">
        <v>0.621</v>
      </c>
      <c r="DT5" s="5">
        <v>0.63800000000000001</v>
      </c>
      <c r="DU5" s="6">
        <f t="shared" si="51"/>
        <v>2.737520128824479</v>
      </c>
      <c r="DV5" s="3">
        <f t="shared" si="52"/>
        <v>0.62949999999999995</v>
      </c>
      <c r="DW5" s="5">
        <v>0.55300000000000005</v>
      </c>
      <c r="DX5" s="5">
        <v>0.57099999999999995</v>
      </c>
      <c r="DY5" s="6">
        <f t="shared" si="53"/>
        <v>3.2549728752260227</v>
      </c>
      <c r="DZ5" s="3">
        <f t="shared" si="54"/>
        <v>0.56200000000000006</v>
      </c>
      <c r="EA5" s="6">
        <v>8.1</v>
      </c>
    </row>
    <row r="6" spans="1:131" x14ac:dyDescent="0.45">
      <c r="A6">
        <v>5</v>
      </c>
      <c r="B6" s="3">
        <v>8.16</v>
      </c>
      <c r="C6" s="3">
        <v>4.3</v>
      </c>
      <c r="D6" s="3">
        <v>6.84</v>
      </c>
      <c r="E6" s="4">
        <v>0.43</v>
      </c>
      <c r="F6" s="4">
        <v>18.2</v>
      </c>
      <c r="G6" s="4">
        <v>20.100000000000001</v>
      </c>
      <c r="H6" s="6">
        <f t="shared" si="3"/>
        <v>10.43956043956045</v>
      </c>
      <c r="I6" s="6">
        <v>3.45</v>
      </c>
      <c r="J6" s="6">
        <v>3.24</v>
      </c>
      <c r="K6" s="6">
        <f t="shared" si="4"/>
        <v>6.086956521739129</v>
      </c>
      <c r="L6" s="4">
        <v>62.4</v>
      </c>
      <c r="M6" s="4">
        <v>66.900000000000006</v>
      </c>
      <c r="N6" s="6">
        <f t="shared" si="5"/>
        <v>7.2115384615384732</v>
      </c>
      <c r="O6" s="6">
        <v>5.52</v>
      </c>
      <c r="P6" s="6">
        <v>5.25</v>
      </c>
      <c r="Q6" s="6">
        <f t="shared" si="6"/>
        <v>4.8913043478260798</v>
      </c>
      <c r="R6" s="3">
        <v>0.62</v>
      </c>
      <c r="S6" s="3">
        <f t="shared" si="0"/>
        <v>0.67999999999999994</v>
      </c>
      <c r="T6" s="6">
        <f t="shared" si="7"/>
        <v>9.6774193548387011</v>
      </c>
      <c r="U6" s="6">
        <v>26.2</v>
      </c>
      <c r="V6" s="6">
        <f t="shared" si="1"/>
        <v>27</v>
      </c>
      <c r="W6" s="6">
        <f t="shared" si="8"/>
        <v>3.0534351145038197</v>
      </c>
      <c r="X6" s="3">
        <v>83.83</v>
      </c>
      <c r="Y6" s="3">
        <v>87.24</v>
      </c>
      <c r="Z6" s="3">
        <f t="shared" si="9"/>
        <v>4.0677561732076786</v>
      </c>
      <c r="AA6" s="3">
        <f t="shared" si="10"/>
        <v>85.534999999999997</v>
      </c>
      <c r="AB6" s="6">
        <v>33</v>
      </c>
      <c r="AC6" s="6">
        <f>AB6-2.6</f>
        <v>30.4</v>
      </c>
      <c r="AD6" s="6">
        <f t="shared" si="11"/>
        <v>7.8787878787878833</v>
      </c>
      <c r="AE6" s="3">
        <f t="shared" si="12"/>
        <v>31.7</v>
      </c>
      <c r="AF6" s="4">
        <v>22.259999999999994</v>
      </c>
      <c r="AG6" s="3">
        <v>26.14</v>
      </c>
      <c r="AH6" s="6">
        <f t="shared" si="13"/>
        <v>17.430368373764633</v>
      </c>
      <c r="AI6" s="3">
        <f t="shared" si="14"/>
        <v>24.199999999999996</v>
      </c>
      <c r="AJ6" s="5">
        <v>2.01254</v>
      </c>
      <c r="AK6" s="5">
        <v>2.3210000000000002</v>
      </c>
      <c r="AL6" s="6">
        <f t="shared" si="15"/>
        <v>15.326900334900184</v>
      </c>
      <c r="AM6" s="3">
        <f t="shared" si="16"/>
        <v>2.1667700000000001</v>
      </c>
      <c r="AN6" s="5">
        <v>7.226</v>
      </c>
      <c r="AO6" s="5">
        <v>10.223000000000001</v>
      </c>
      <c r="AP6" s="6">
        <f t="shared" si="17"/>
        <v>41.475228342097992</v>
      </c>
      <c r="AQ6" s="3">
        <f t="shared" si="18"/>
        <v>8.7245000000000008</v>
      </c>
      <c r="AR6" s="3">
        <v>3.56</v>
      </c>
      <c r="AS6" s="3">
        <v>2.86</v>
      </c>
      <c r="AT6" s="6">
        <f t="shared" si="19"/>
        <v>19.662921348314612</v>
      </c>
      <c r="AU6" s="3">
        <f t="shared" si="20"/>
        <v>3.21</v>
      </c>
      <c r="AV6" s="5">
        <v>0.74199999999999999</v>
      </c>
      <c r="AW6" s="5">
        <v>0.59599999999999997</v>
      </c>
      <c r="AX6" s="6">
        <f t="shared" si="21"/>
        <v>19.676549865229113</v>
      </c>
      <c r="AY6" s="5">
        <f t="shared" si="22"/>
        <v>0.66900000000000004</v>
      </c>
      <c r="AZ6" s="5">
        <v>1.1359999999999999</v>
      </c>
      <c r="BA6" s="5">
        <v>0.876</v>
      </c>
      <c r="BB6" s="6">
        <f t="shared" si="23"/>
        <v>22.887323943661965</v>
      </c>
      <c r="BC6" s="5">
        <f t="shared" si="24"/>
        <v>1.006</v>
      </c>
      <c r="BD6" s="5">
        <v>0.76100000000000001</v>
      </c>
      <c r="BE6" s="5">
        <v>0.93600000000000005</v>
      </c>
      <c r="BF6" s="6">
        <f t="shared" si="25"/>
        <v>22.996057818659661</v>
      </c>
      <c r="BG6" s="5">
        <f t="shared" si="26"/>
        <v>0.84850000000000003</v>
      </c>
      <c r="BH6" s="5">
        <v>0.61899999999999999</v>
      </c>
      <c r="BI6" s="5">
        <v>0.63800000000000001</v>
      </c>
      <c r="BJ6" s="6">
        <f t="shared" si="2"/>
        <v>3.0694668820678541</v>
      </c>
      <c r="BK6" s="5">
        <f t="shared" si="27"/>
        <v>0.62850000000000006</v>
      </c>
      <c r="BL6" s="5">
        <v>0.53100000000000003</v>
      </c>
      <c r="BM6" s="5">
        <v>0.54600000000000004</v>
      </c>
      <c r="BN6" s="6">
        <f t="shared" si="28"/>
        <v>2.8248587570621493</v>
      </c>
      <c r="BO6" s="5">
        <f t="shared" si="29"/>
        <v>0.53849999999999998</v>
      </c>
      <c r="BP6" s="6">
        <v>8.16</v>
      </c>
      <c r="BQ6" s="3"/>
      <c r="BR6" s="3"/>
      <c r="BS6" s="12"/>
      <c r="BT6" s="12"/>
      <c r="BU6" s="6"/>
      <c r="BW6" s="4">
        <v>65.2</v>
      </c>
      <c r="BX6" s="4">
        <v>67.8</v>
      </c>
      <c r="BY6" s="6">
        <f t="shared" si="30"/>
        <v>3.987730061349684</v>
      </c>
      <c r="BZ6" s="4">
        <v>16.399999999999999</v>
      </c>
      <c r="CA6" s="4">
        <v>17.2</v>
      </c>
      <c r="CB6" s="6">
        <f t="shared" si="31"/>
        <v>4.8780487804878101</v>
      </c>
      <c r="CC6" s="4">
        <v>56.9</v>
      </c>
      <c r="CD6" s="4">
        <f>CC6+3.6</f>
        <v>60.5</v>
      </c>
      <c r="CE6" s="6">
        <f t="shared" si="32"/>
        <v>6.326889279437613</v>
      </c>
      <c r="CF6" s="6">
        <v>42.7</v>
      </c>
      <c r="CG6" s="6">
        <f t="shared" ref="CG6:CG11" si="55">CF6+0.535</f>
        <v>43.234999999999999</v>
      </c>
      <c r="CH6" s="6">
        <f t="shared" si="33"/>
        <v>1.2529274004683759</v>
      </c>
      <c r="CI6" s="3">
        <v>75.48</v>
      </c>
      <c r="CJ6" s="3">
        <v>79.989999999999995</v>
      </c>
      <c r="CK6" s="3">
        <f t="shared" si="34"/>
        <v>5.97509273979861</v>
      </c>
      <c r="CL6" s="3">
        <f t="shared" si="35"/>
        <v>77.734999999999999</v>
      </c>
      <c r="CM6" s="6">
        <v>28</v>
      </c>
      <c r="CN6" s="6">
        <v>25.2</v>
      </c>
      <c r="CO6" s="6">
        <f t="shared" si="36"/>
        <v>10.000000000000002</v>
      </c>
      <c r="CP6" s="3">
        <f t="shared" si="37"/>
        <v>26.6</v>
      </c>
      <c r="CQ6" s="16">
        <v>18.809999999999992</v>
      </c>
      <c r="CR6" s="16">
        <v>22.14</v>
      </c>
      <c r="CS6" s="6">
        <f t="shared" si="38"/>
        <v>17.703349282296706</v>
      </c>
      <c r="CT6" s="3">
        <f t="shared" si="39"/>
        <v>20.474999999999994</v>
      </c>
      <c r="CU6" s="5">
        <v>1.19754</v>
      </c>
      <c r="CV6" s="19">
        <v>1.4219999999999999</v>
      </c>
      <c r="CW6" s="6">
        <f t="shared" si="40"/>
        <v>18.743424019239431</v>
      </c>
      <c r="CX6" s="3">
        <f t="shared" si="41"/>
        <v>1.3097699999999999</v>
      </c>
      <c r="CY6" s="5">
        <v>2.5259999999999998</v>
      </c>
      <c r="CZ6" s="5">
        <v>2.8559999999999999</v>
      </c>
      <c r="DA6" s="6">
        <v>13.064133016627084</v>
      </c>
      <c r="DB6" s="3">
        <f t="shared" si="42"/>
        <v>2.6909999999999998</v>
      </c>
      <c r="DC6" s="3">
        <v>3.2</v>
      </c>
      <c r="DD6" s="3">
        <v>2.5099999999999998</v>
      </c>
      <c r="DE6" s="6">
        <f t="shared" si="43"/>
        <v>21.562500000000011</v>
      </c>
      <c r="DF6" s="3">
        <f t="shared" si="44"/>
        <v>2.855</v>
      </c>
      <c r="DG6" s="5">
        <v>0.16900000000000001</v>
      </c>
      <c r="DH6" s="5">
        <v>0.13100000000000001</v>
      </c>
      <c r="DI6" s="6">
        <f t="shared" si="45"/>
        <v>22.485207100591715</v>
      </c>
      <c r="DJ6" s="3">
        <f t="shared" si="46"/>
        <v>0.15000000000000002</v>
      </c>
      <c r="DK6" s="5">
        <v>0.35399999999999998</v>
      </c>
      <c r="DL6" s="5">
        <v>0.25600000000000001</v>
      </c>
      <c r="DM6" s="6">
        <f t="shared" si="47"/>
        <v>27.683615819209034</v>
      </c>
      <c r="DN6" s="3">
        <f t="shared" si="48"/>
        <v>0.30499999999999999</v>
      </c>
      <c r="DO6" s="5">
        <v>0.81300000000000006</v>
      </c>
      <c r="DP6" s="5">
        <v>0.93600000000000005</v>
      </c>
      <c r="DQ6" s="6">
        <f t="shared" si="49"/>
        <v>15.129151291512914</v>
      </c>
      <c r="DR6" s="3">
        <f t="shared" si="50"/>
        <v>0.87450000000000006</v>
      </c>
      <c r="DS6" s="5">
        <v>0.61</v>
      </c>
      <c r="DT6" s="5">
        <v>0.64100000000000001</v>
      </c>
      <c r="DU6" s="6">
        <f t="shared" si="51"/>
        <v>5.0819672131147593</v>
      </c>
      <c r="DV6" s="3">
        <f t="shared" si="52"/>
        <v>0.62549999999999994</v>
      </c>
      <c r="DW6" s="5">
        <v>0.54900000000000004</v>
      </c>
      <c r="DX6" s="5">
        <v>0.58099999999999996</v>
      </c>
      <c r="DY6" s="6">
        <f t="shared" si="53"/>
        <v>5.8287795992713871</v>
      </c>
      <c r="DZ6" s="3">
        <f t="shared" si="54"/>
        <v>0.56499999999999995</v>
      </c>
      <c r="EA6" s="6">
        <v>8.16</v>
      </c>
    </row>
    <row r="7" spans="1:131" x14ac:dyDescent="0.45">
      <c r="A7">
        <v>6</v>
      </c>
      <c r="B7" s="3">
        <v>8.2200000000000006</v>
      </c>
      <c r="C7" s="3">
        <v>3.7</v>
      </c>
      <c r="D7" s="3">
        <v>4.21</v>
      </c>
      <c r="E7" s="4">
        <v>0.57999999999999996</v>
      </c>
      <c r="F7" s="4">
        <v>20.100000000000001</v>
      </c>
      <c r="G7" s="4">
        <v>22.4</v>
      </c>
      <c r="H7" s="6">
        <f t="shared" si="3"/>
        <v>11.442786069651726</v>
      </c>
      <c r="I7" s="6">
        <v>1.56</v>
      </c>
      <c r="J7" s="6">
        <v>1.25</v>
      </c>
      <c r="K7" s="6">
        <f t="shared" si="4"/>
        <v>19.871794871794872</v>
      </c>
      <c r="L7" s="4">
        <v>61.4</v>
      </c>
      <c r="M7" s="4">
        <v>66.900000000000006</v>
      </c>
      <c r="N7" s="6">
        <f t="shared" si="5"/>
        <v>8.9576547231270478</v>
      </c>
      <c r="O7" s="6">
        <v>6.12</v>
      </c>
      <c r="P7" s="6">
        <v>5.85</v>
      </c>
      <c r="Q7" s="6">
        <f t="shared" si="6"/>
        <v>4.4117647058823604</v>
      </c>
      <c r="R7" s="3">
        <v>0.59</v>
      </c>
      <c r="S7" s="3">
        <f t="shared" si="0"/>
        <v>0.64999999999999991</v>
      </c>
      <c r="T7" s="6">
        <f t="shared" si="7"/>
        <v>10.169491525423719</v>
      </c>
      <c r="U7" s="6">
        <v>25.8</v>
      </c>
      <c r="V7" s="6">
        <f t="shared" si="1"/>
        <v>26.6</v>
      </c>
      <c r="W7" s="6">
        <f t="shared" si="8"/>
        <v>3.1007751937984525</v>
      </c>
      <c r="X7" s="3">
        <v>84.14</v>
      </c>
      <c r="Y7" s="3">
        <v>87.56</v>
      </c>
      <c r="Z7" s="3">
        <f t="shared" si="9"/>
        <v>4.0646541478488256</v>
      </c>
      <c r="AA7" s="3">
        <f t="shared" si="10"/>
        <v>85.85</v>
      </c>
      <c r="AB7" s="6">
        <v>32.800000000000004</v>
      </c>
      <c r="AC7" s="6">
        <f>AB7-2.6</f>
        <v>30.200000000000003</v>
      </c>
      <c r="AD7" s="6">
        <f t="shared" si="11"/>
        <v>7.9268292682926855</v>
      </c>
      <c r="AE7" s="3">
        <f t="shared" si="12"/>
        <v>31.500000000000004</v>
      </c>
      <c r="AF7" s="4">
        <v>23.149999999999995</v>
      </c>
      <c r="AG7" s="3">
        <v>27.14</v>
      </c>
      <c r="AH7" s="6">
        <f t="shared" si="13"/>
        <v>17.235421166306722</v>
      </c>
      <c r="AI7" s="3">
        <f t="shared" si="14"/>
        <v>25.144999999999996</v>
      </c>
      <c r="AJ7" s="5">
        <v>2.2147000000000001</v>
      </c>
      <c r="AK7" s="5">
        <v>2.456</v>
      </c>
      <c r="AL7" s="6">
        <f t="shared" si="15"/>
        <v>10.895380864225396</v>
      </c>
      <c r="AM7" s="3">
        <f t="shared" si="16"/>
        <v>2.33535</v>
      </c>
      <c r="AN7" s="5">
        <v>7.2560000000000002</v>
      </c>
      <c r="AO7" s="5">
        <v>10.234</v>
      </c>
      <c r="AP7" s="6">
        <f t="shared" si="17"/>
        <v>41.04189636163175</v>
      </c>
      <c r="AQ7" s="3">
        <f t="shared" si="18"/>
        <v>8.745000000000001</v>
      </c>
      <c r="AR7" s="3">
        <v>3.26</v>
      </c>
      <c r="AS7" s="3">
        <v>2.67</v>
      </c>
      <c r="AT7" s="6">
        <f t="shared" si="19"/>
        <v>18.09815950920245</v>
      </c>
      <c r="AU7" s="3">
        <f t="shared" si="20"/>
        <v>2.9649999999999999</v>
      </c>
      <c r="AV7" s="5">
        <v>0.61199999999999999</v>
      </c>
      <c r="AW7" s="5">
        <v>0.45600000000000002</v>
      </c>
      <c r="AX7" s="6">
        <f t="shared" si="21"/>
        <v>25.490196078431371</v>
      </c>
      <c r="AY7" s="5">
        <f t="shared" si="22"/>
        <v>0.53400000000000003</v>
      </c>
      <c r="AZ7" s="5">
        <v>1.248</v>
      </c>
      <c r="BA7" s="5">
        <v>0.89200000000000002</v>
      </c>
      <c r="BB7" s="6">
        <f t="shared" si="23"/>
        <v>28.525641025641026</v>
      </c>
      <c r="BC7" s="5">
        <f t="shared" si="24"/>
        <v>1.07</v>
      </c>
      <c r="BD7" s="5">
        <v>0.77200000000000002</v>
      </c>
      <c r="BE7" s="5">
        <v>0.94699999999999995</v>
      </c>
      <c r="BF7" s="6">
        <f t="shared" si="25"/>
        <v>22.668393782383411</v>
      </c>
      <c r="BG7" s="5">
        <f t="shared" si="26"/>
        <v>0.85949999999999993</v>
      </c>
      <c r="BH7" s="5">
        <v>0.623</v>
      </c>
      <c r="BI7" s="5">
        <v>0.64900000000000002</v>
      </c>
      <c r="BJ7" s="6">
        <f t="shared" si="2"/>
        <v>4.1733547351524916</v>
      </c>
      <c r="BK7" s="5">
        <f t="shared" si="27"/>
        <v>0.63600000000000001</v>
      </c>
      <c r="BL7" s="5">
        <v>0.54800000000000004</v>
      </c>
      <c r="BM7" s="5">
        <v>0.57699999999999996</v>
      </c>
      <c r="BN7" s="6">
        <f t="shared" si="28"/>
        <v>5.2919708029196917</v>
      </c>
      <c r="BO7" s="5">
        <f t="shared" si="29"/>
        <v>0.5625</v>
      </c>
      <c r="BP7" s="6">
        <v>8.2200000000000006</v>
      </c>
      <c r="BQ7" s="3"/>
      <c r="BR7" s="3"/>
      <c r="BS7" s="12"/>
      <c r="BT7" s="12"/>
      <c r="BU7" s="6"/>
      <c r="BW7" s="4">
        <v>66.099999999999994</v>
      </c>
      <c r="BX7" s="4">
        <v>69.099999999999994</v>
      </c>
      <c r="BY7" s="6">
        <f t="shared" si="30"/>
        <v>4.5385779122541612</v>
      </c>
      <c r="BZ7" s="4">
        <v>18.100000000000001</v>
      </c>
      <c r="CA7" s="4">
        <v>18.900000000000002</v>
      </c>
      <c r="CB7" s="6">
        <f t="shared" si="31"/>
        <v>4.4198895027624339</v>
      </c>
      <c r="CC7" s="4">
        <v>62.4</v>
      </c>
      <c r="CD7" s="4">
        <f>CC7+2.2</f>
        <v>64.599999999999994</v>
      </c>
      <c r="CE7" s="6">
        <f t="shared" si="32"/>
        <v>3.5256410256410184</v>
      </c>
      <c r="CF7" s="6">
        <v>42.3</v>
      </c>
      <c r="CG7" s="6">
        <f t="shared" si="55"/>
        <v>42.834999999999994</v>
      </c>
      <c r="CH7" s="6">
        <f t="shared" si="33"/>
        <v>1.2647754137115759</v>
      </c>
      <c r="CI7" s="3">
        <v>75.7</v>
      </c>
      <c r="CJ7" s="3">
        <v>80.31</v>
      </c>
      <c r="CK7" s="3">
        <f t="shared" si="34"/>
        <v>6.0898282694848076</v>
      </c>
      <c r="CL7" s="3">
        <f t="shared" si="35"/>
        <v>78.004999999999995</v>
      </c>
      <c r="CM7" s="6">
        <v>27.800000000000004</v>
      </c>
      <c r="CN7" s="6">
        <v>25.000000000000004</v>
      </c>
      <c r="CO7" s="6">
        <f t="shared" si="36"/>
        <v>10.071942446043167</v>
      </c>
      <c r="CP7" s="3">
        <f t="shared" si="37"/>
        <v>26.400000000000006</v>
      </c>
      <c r="CQ7" s="16">
        <v>19.699999999999992</v>
      </c>
      <c r="CR7" s="16">
        <v>22.48</v>
      </c>
      <c r="CS7" s="6">
        <f t="shared" si="38"/>
        <v>14.1116751269036</v>
      </c>
      <c r="CT7" s="3">
        <f t="shared" si="39"/>
        <v>21.089999999999996</v>
      </c>
      <c r="CU7" s="5">
        <v>1.3997000000000002</v>
      </c>
      <c r="CV7" s="19">
        <v>1.6160000000000001</v>
      </c>
      <c r="CW7" s="6">
        <f t="shared" si="40"/>
        <v>15.45331142387654</v>
      </c>
      <c r="CX7" s="3">
        <f t="shared" si="41"/>
        <v>1.5078500000000001</v>
      </c>
      <c r="CY7" s="5">
        <v>2.7149999999999999</v>
      </c>
      <c r="CZ7" s="5">
        <v>3.0139999999999998</v>
      </c>
      <c r="DA7" s="6">
        <v>11.012891344383055</v>
      </c>
      <c r="DB7" s="3">
        <f t="shared" si="42"/>
        <v>2.8644999999999996</v>
      </c>
      <c r="DC7" s="3">
        <v>2.9</v>
      </c>
      <c r="DD7" s="3">
        <v>2.37</v>
      </c>
      <c r="DE7" s="6">
        <f t="shared" si="43"/>
        <v>18.275862068965512</v>
      </c>
      <c r="DF7" s="3">
        <f t="shared" si="44"/>
        <v>2.6349999999999998</v>
      </c>
      <c r="DG7" s="5">
        <v>0.17599999999999999</v>
      </c>
      <c r="DH7" s="5">
        <v>0.129</v>
      </c>
      <c r="DI7" s="6">
        <f t="shared" si="45"/>
        <v>26.704545454545446</v>
      </c>
      <c r="DJ7" s="3">
        <f t="shared" si="46"/>
        <v>0.1525</v>
      </c>
      <c r="DK7" s="5">
        <v>0.34599999999999997</v>
      </c>
      <c r="DL7" s="5">
        <v>0.26499999999999996</v>
      </c>
      <c r="DM7" s="6">
        <f t="shared" si="47"/>
        <v>23.410404624277465</v>
      </c>
      <c r="DN7" s="3">
        <f t="shared" si="48"/>
        <v>0.30549999999999999</v>
      </c>
      <c r="DO7" s="5">
        <v>0.82100000000000006</v>
      </c>
      <c r="DP7" s="5">
        <v>1.0109999999999999</v>
      </c>
      <c r="DQ7" s="6">
        <f t="shared" si="49"/>
        <v>23.142509135200953</v>
      </c>
      <c r="DR7" s="3">
        <f t="shared" si="50"/>
        <v>0.91599999999999993</v>
      </c>
      <c r="DS7" s="5">
        <v>0.61399999999999999</v>
      </c>
      <c r="DT7" s="5">
        <v>0.65600000000000003</v>
      </c>
      <c r="DU7" s="6">
        <f t="shared" si="51"/>
        <v>6.8403908794788331</v>
      </c>
      <c r="DV7" s="3">
        <f t="shared" si="52"/>
        <v>0.63500000000000001</v>
      </c>
      <c r="DW7" s="5">
        <v>0.55400000000000005</v>
      </c>
      <c r="DX7" s="5">
        <v>0.56899999999999995</v>
      </c>
      <c r="DY7" s="6">
        <f t="shared" si="53"/>
        <v>2.7075812274368052</v>
      </c>
      <c r="DZ7" s="3">
        <f t="shared" si="54"/>
        <v>0.5615</v>
      </c>
      <c r="EA7" s="6">
        <v>8.2200000000000006</v>
      </c>
    </row>
    <row r="8" spans="1:131" x14ac:dyDescent="0.45">
      <c r="A8">
        <v>7</v>
      </c>
      <c r="B8" s="3">
        <v>8.2799999999999994</v>
      </c>
      <c r="C8" s="3">
        <v>5.5</v>
      </c>
      <c r="D8" s="4">
        <v>8.24</v>
      </c>
      <c r="E8" s="4">
        <v>0.52</v>
      </c>
      <c r="F8" s="4">
        <v>16.2</v>
      </c>
      <c r="G8" s="4">
        <v>18.399999999999999</v>
      </c>
      <c r="H8" s="6">
        <f t="shared" si="3"/>
        <v>13.580246913580243</v>
      </c>
      <c r="I8" s="6">
        <v>5.2</v>
      </c>
      <c r="J8" s="6">
        <v>4.8499999999999996</v>
      </c>
      <c r="K8" s="6">
        <f t="shared" si="4"/>
        <v>6.7307692307692406</v>
      </c>
      <c r="L8" s="4">
        <v>58.4</v>
      </c>
      <c r="M8" s="4">
        <v>63.8</v>
      </c>
      <c r="N8" s="6">
        <f t="shared" si="5"/>
        <v>9.2465753424657517</v>
      </c>
      <c r="O8" s="6">
        <v>6.45</v>
      </c>
      <c r="P8" s="6">
        <v>6.15</v>
      </c>
      <c r="Q8" s="6">
        <f t="shared" si="6"/>
        <v>4.651162790697672</v>
      </c>
      <c r="R8" s="3">
        <v>0.61</v>
      </c>
      <c r="S8" s="3">
        <f>R8+0.07</f>
        <v>0.67999999999999994</v>
      </c>
      <c r="T8" s="6">
        <f t="shared" si="7"/>
        <v>11.475409836065566</v>
      </c>
      <c r="U8" s="6">
        <v>24.9</v>
      </c>
      <c r="V8" s="6">
        <f t="shared" ref="V8:V13" si="56">U8+0.9</f>
        <v>25.799999999999997</v>
      </c>
      <c r="W8" s="6">
        <f t="shared" si="8"/>
        <v>3.6144578313252955</v>
      </c>
      <c r="X8" s="3">
        <v>83.16</v>
      </c>
      <c r="Y8" s="3">
        <v>86.42</v>
      </c>
      <c r="Z8" s="3">
        <f t="shared" si="9"/>
        <v>3.9201539201539264</v>
      </c>
      <c r="AA8" s="3">
        <f t="shared" si="10"/>
        <v>84.789999999999992</v>
      </c>
      <c r="AB8" s="6">
        <v>33.340000000000003</v>
      </c>
      <c r="AC8" s="6">
        <v>29.8</v>
      </c>
      <c r="AD8" s="6">
        <f t="shared" si="11"/>
        <v>10.617876424715064</v>
      </c>
      <c r="AE8" s="3">
        <f t="shared" si="12"/>
        <v>31.57</v>
      </c>
      <c r="AF8" s="4">
        <v>22.109999999999996</v>
      </c>
      <c r="AG8" s="3">
        <v>24.56</v>
      </c>
      <c r="AH8" s="6">
        <f t="shared" si="13"/>
        <v>11.080958842152887</v>
      </c>
      <c r="AI8" s="3">
        <f t="shared" si="14"/>
        <v>23.334999999999997</v>
      </c>
      <c r="AJ8" s="5">
        <v>2.1360000000000001</v>
      </c>
      <c r="AK8" s="5">
        <v>2.5526</v>
      </c>
      <c r="AL8" s="6">
        <f t="shared" si="15"/>
        <v>19.503745318352053</v>
      </c>
      <c r="AM8" s="3">
        <f t="shared" si="16"/>
        <v>2.3443000000000001</v>
      </c>
      <c r="AN8" s="5">
        <v>7.4889999999999999</v>
      </c>
      <c r="AO8" s="5">
        <v>9.8989999999999991</v>
      </c>
      <c r="AP8" s="6">
        <f t="shared" si="17"/>
        <v>32.180531446120966</v>
      </c>
      <c r="AQ8" s="3">
        <f t="shared" si="18"/>
        <v>8.6939999999999991</v>
      </c>
      <c r="AR8" s="3">
        <v>4.12</v>
      </c>
      <c r="AS8" s="3">
        <v>3.71</v>
      </c>
      <c r="AT8" s="6">
        <f t="shared" si="19"/>
        <v>9.9514563106796139</v>
      </c>
      <c r="AU8" s="3">
        <f t="shared" si="20"/>
        <v>3.915</v>
      </c>
      <c r="AV8" s="5">
        <v>0.52600000000000002</v>
      </c>
      <c r="AW8" s="5">
        <v>0.41199999999999998</v>
      </c>
      <c r="AX8" s="6">
        <f t="shared" si="21"/>
        <v>21.673003802281375</v>
      </c>
      <c r="AY8" s="5">
        <f t="shared" si="22"/>
        <v>0.46899999999999997</v>
      </c>
      <c r="AZ8" s="5">
        <v>1.1989999999999998</v>
      </c>
      <c r="BA8" s="4">
        <v>0.92699999999999994</v>
      </c>
      <c r="BB8" s="6">
        <f t="shared" si="23"/>
        <v>22.685571309424514</v>
      </c>
      <c r="BC8" s="5">
        <f t="shared" si="24"/>
        <v>1.0629999999999999</v>
      </c>
      <c r="BD8" s="5">
        <v>0.75900000000000001</v>
      </c>
      <c r="BE8" s="5">
        <v>0.998</v>
      </c>
      <c r="BF8" s="6">
        <f t="shared" si="25"/>
        <v>31.488801054018445</v>
      </c>
      <c r="BG8" s="5">
        <f t="shared" si="26"/>
        <v>0.87850000000000006</v>
      </c>
      <c r="BH8" s="5">
        <v>0.624</v>
      </c>
      <c r="BI8" s="5">
        <v>0.65900000000000003</v>
      </c>
      <c r="BJ8" s="6">
        <f t="shared" si="2"/>
        <v>5.6089743589743639</v>
      </c>
      <c r="BK8" s="5">
        <f t="shared" si="27"/>
        <v>0.64149999999999996</v>
      </c>
      <c r="BL8" s="5">
        <v>0.54300000000000004</v>
      </c>
      <c r="BM8" s="5">
        <v>0.56799999999999995</v>
      </c>
      <c r="BN8" s="6">
        <f t="shared" si="28"/>
        <v>4.6040515653775156</v>
      </c>
      <c r="BO8" s="5">
        <f t="shared" si="29"/>
        <v>0.55549999999999999</v>
      </c>
      <c r="BP8" s="6">
        <v>8.2799999999999994</v>
      </c>
      <c r="BQ8" s="3"/>
      <c r="BR8" s="3"/>
      <c r="BS8" s="12"/>
      <c r="BT8" s="12"/>
      <c r="BU8" s="6"/>
      <c r="BW8" s="4">
        <v>64.400000000000006</v>
      </c>
      <c r="BX8" s="4">
        <f>BW8+3.4</f>
        <v>67.800000000000011</v>
      </c>
      <c r="BY8" s="6">
        <f t="shared" si="30"/>
        <v>5.279503105590071</v>
      </c>
      <c r="BZ8" s="4">
        <v>16.8</v>
      </c>
      <c r="CA8" s="4">
        <v>17.600000000000001</v>
      </c>
      <c r="CB8" s="6">
        <f t="shared" si="31"/>
        <v>4.7619047619047654</v>
      </c>
      <c r="CC8" s="4">
        <v>61.4</v>
      </c>
      <c r="CD8" s="4">
        <f>CC8+2.2</f>
        <v>63.6</v>
      </c>
      <c r="CE8" s="6">
        <f t="shared" si="32"/>
        <v>3.5830618892508186</v>
      </c>
      <c r="CF8" s="6">
        <v>40.4</v>
      </c>
      <c r="CG8" s="6">
        <f t="shared" si="55"/>
        <v>40.934999999999995</v>
      </c>
      <c r="CH8" s="6">
        <f t="shared" si="33"/>
        <v>1.3242574257425659</v>
      </c>
      <c r="CI8" s="3">
        <v>74.72</v>
      </c>
      <c r="CJ8" s="3">
        <v>79.67</v>
      </c>
      <c r="CK8" s="3">
        <f t="shared" si="34"/>
        <v>6.6247323340471134</v>
      </c>
      <c r="CL8" s="3">
        <f t="shared" si="35"/>
        <v>77.194999999999993</v>
      </c>
      <c r="CM8" s="6">
        <v>28.340000000000003</v>
      </c>
      <c r="CN8" s="6">
        <v>24.6</v>
      </c>
      <c r="CO8" s="6">
        <f t="shared" si="36"/>
        <v>13.196894848271</v>
      </c>
      <c r="CP8" s="3">
        <f t="shared" si="37"/>
        <v>26.470000000000002</v>
      </c>
      <c r="CQ8" s="16">
        <v>18.349999999999994</v>
      </c>
      <c r="CR8" s="16">
        <v>21.16</v>
      </c>
      <c r="CS8" s="6">
        <f t="shared" si="38"/>
        <v>15.31335149863764</v>
      </c>
      <c r="CT8" s="3">
        <f t="shared" si="39"/>
        <v>19.754999999999995</v>
      </c>
      <c r="CU8" s="5">
        <v>1.3210000000000002</v>
      </c>
      <c r="CV8" s="19">
        <v>1.593</v>
      </c>
      <c r="CW8" s="6">
        <f t="shared" si="40"/>
        <v>20.590461771385296</v>
      </c>
      <c r="CX8" s="3">
        <f t="shared" si="41"/>
        <v>1.4570000000000001</v>
      </c>
      <c r="CY8" s="5">
        <v>2.5889999999999995</v>
      </c>
      <c r="CZ8" s="5">
        <v>3.2559999999999998</v>
      </c>
      <c r="DA8" s="6">
        <v>25.762842796446517</v>
      </c>
      <c r="DB8" s="3">
        <f t="shared" si="42"/>
        <v>2.9224999999999994</v>
      </c>
      <c r="DC8" s="3">
        <v>3.16</v>
      </c>
      <c r="DD8" s="3">
        <v>2.61</v>
      </c>
      <c r="DE8" s="6">
        <f t="shared" si="43"/>
        <v>17.405063291139246</v>
      </c>
      <c r="DF8" s="3">
        <f t="shared" si="44"/>
        <v>2.8849999999999998</v>
      </c>
      <c r="DG8" s="5">
        <v>0.17199999999999999</v>
      </c>
      <c r="DH8" s="5">
        <v>0.14099999999999999</v>
      </c>
      <c r="DI8" s="6">
        <f t="shared" si="45"/>
        <v>18.02325581395349</v>
      </c>
      <c r="DJ8" s="3">
        <f t="shared" si="46"/>
        <v>0.15649999999999997</v>
      </c>
      <c r="DK8" s="5">
        <v>0.371</v>
      </c>
      <c r="DL8" s="5">
        <v>0.29599999999999999</v>
      </c>
      <c r="DM8" s="6">
        <f t="shared" si="47"/>
        <v>20.215633423180595</v>
      </c>
      <c r="DN8" s="3">
        <f t="shared" si="48"/>
        <v>0.33350000000000002</v>
      </c>
      <c r="DO8" s="5">
        <v>0.80800000000000005</v>
      </c>
      <c r="DP8" s="5">
        <v>1.04</v>
      </c>
      <c r="DQ8" s="6">
        <f t="shared" si="49"/>
        <v>28.71287128712871</v>
      </c>
      <c r="DR8" s="3">
        <f t="shared" si="50"/>
        <v>0.92400000000000004</v>
      </c>
      <c r="DS8" s="5">
        <v>0.61499999999999999</v>
      </c>
      <c r="DT8" s="5">
        <v>0.67100000000000004</v>
      </c>
      <c r="DU8" s="6">
        <f t="shared" si="51"/>
        <v>9.105691056910576</v>
      </c>
      <c r="DV8" s="3">
        <f t="shared" si="52"/>
        <v>0.64300000000000002</v>
      </c>
      <c r="DW8" s="5">
        <v>0.54600000000000004</v>
      </c>
      <c r="DX8" s="5">
        <v>0.58399999999999996</v>
      </c>
      <c r="DY8" s="6">
        <f t="shared" si="53"/>
        <v>6.9597069597069448</v>
      </c>
      <c r="DZ8" s="3">
        <f t="shared" si="54"/>
        <v>0.56499999999999995</v>
      </c>
      <c r="EA8" s="6">
        <v>8.2799999999999994</v>
      </c>
    </row>
    <row r="9" spans="1:131" x14ac:dyDescent="0.45">
      <c r="A9">
        <v>8</v>
      </c>
      <c r="B9" s="7">
        <v>8.32</v>
      </c>
      <c r="C9" s="7">
        <v>3.8000000000000003</v>
      </c>
      <c r="D9" s="4">
        <v>10.48</v>
      </c>
      <c r="E9" s="4">
        <v>0.41</v>
      </c>
      <c r="F9" s="4">
        <v>17.600000000000001</v>
      </c>
      <c r="G9" s="4">
        <v>18.899999999999999</v>
      </c>
      <c r="H9" s="6">
        <f t="shared" si="3"/>
        <v>7.3863636363636198</v>
      </c>
      <c r="I9" s="18">
        <v>3.8</v>
      </c>
      <c r="J9" s="6">
        <v>3.24</v>
      </c>
      <c r="K9" s="6">
        <f t="shared" si="4"/>
        <v>14.736842105263149</v>
      </c>
      <c r="L9" s="4">
        <v>62.4</v>
      </c>
      <c r="M9" s="4">
        <v>69.099999999999994</v>
      </c>
      <c r="N9" s="6">
        <f t="shared" si="5"/>
        <v>10.73717948717948</v>
      </c>
      <c r="O9" s="6">
        <v>5.45</v>
      </c>
      <c r="P9" s="6">
        <v>5.25</v>
      </c>
      <c r="Q9" s="6">
        <f t="shared" si="6"/>
        <v>3.6697247706422047</v>
      </c>
      <c r="R9" s="3">
        <v>0.62</v>
      </c>
      <c r="S9" s="3">
        <f>R9+0.07</f>
        <v>0.69</v>
      </c>
      <c r="T9" s="6">
        <f t="shared" si="7"/>
        <v>11.290322580645155</v>
      </c>
      <c r="U9" s="6">
        <v>25.9</v>
      </c>
      <c r="V9" s="6">
        <f t="shared" si="56"/>
        <v>26.799999999999997</v>
      </c>
      <c r="W9" s="6">
        <f t="shared" si="8"/>
        <v>3.4749034749034693</v>
      </c>
      <c r="X9" s="3">
        <v>83.83</v>
      </c>
      <c r="Y9" s="3">
        <v>87.12</v>
      </c>
      <c r="Z9" s="3">
        <f t="shared" si="9"/>
        <v>3.9246093284027275</v>
      </c>
      <c r="AA9" s="3">
        <f t="shared" si="10"/>
        <v>85.474999999999994</v>
      </c>
      <c r="AB9" s="6">
        <v>35.300000000000004</v>
      </c>
      <c r="AC9" s="6">
        <f>AB9-2.8</f>
        <v>32.500000000000007</v>
      </c>
      <c r="AD9" s="6">
        <f t="shared" si="11"/>
        <v>7.9320113314447509</v>
      </c>
      <c r="AE9" s="3">
        <f t="shared" si="12"/>
        <v>33.900000000000006</v>
      </c>
      <c r="AF9" s="4">
        <v>20.589999999999996</v>
      </c>
      <c r="AG9" s="3">
        <v>23.15</v>
      </c>
      <c r="AH9" s="6">
        <f t="shared" si="13"/>
        <v>12.433220009713466</v>
      </c>
      <c r="AI9" s="3">
        <f t="shared" si="14"/>
        <v>21.869999999999997</v>
      </c>
      <c r="AJ9" s="5">
        <v>1.986</v>
      </c>
      <c r="AK9" s="5">
        <v>2.34</v>
      </c>
      <c r="AL9" s="6">
        <f t="shared" si="15"/>
        <v>17.824773413897272</v>
      </c>
      <c r="AM9" s="3">
        <f t="shared" si="16"/>
        <v>2.1629999999999998</v>
      </c>
      <c r="AN9" s="5">
        <v>7.6449999999999996</v>
      </c>
      <c r="AO9" s="5">
        <v>10.214</v>
      </c>
      <c r="AP9" s="6">
        <f t="shared" si="17"/>
        <v>33.603662524525845</v>
      </c>
      <c r="AQ9" s="3">
        <f t="shared" si="18"/>
        <v>8.9295000000000009</v>
      </c>
      <c r="AR9" s="3">
        <v>3.48</v>
      </c>
      <c r="AS9" s="3">
        <v>2.98</v>
      </c>
      <c r="AT9" s="6">
        <f t="shared" si="19"/>
        <v>14.367816091954023</v>
      </c>
      <c r="AU9" s="3">
        <f t="shared" si="20"/>
        <v>3.23</v>
      </c>
      <c r="AV9" s="5">
        <v>0.66800000000000004</v>
      </c>
      <c r="AW9" s="5">
        <v>0.51600000000000001</v>
      </c>
      <c r="AX9" s="6">
        <f t="shared" si="21"/>
        <v>22.754491017964074</v>
      </c>
      <c r="AY9" s="5">
        <f t="shared" si="22"/>
        <v>0.59200000000000008</v>
      </c>
      <c r="AZ9" s="5">
        <v>1.1019999999999999</v>
      </c>
      <c r="BA9" s="4">
        <v>0.85899999999999999</v>
      </c>
      <c r="BB9" s="6">
        <f t="shared" si="23"/>
        <v>22.050816696914694</v>
      </c>
      <c r="BC9" s="5">
        <f t="shared" si="24"/>
        <v>0.98049999999999993</v>
      </c>
      <c r="BD9" s="5">
        <v>0.76300000000000001</v>
      </c>
      <c r="BE9" s="5">
        <v>1.014</v>
      </c>
      <c r="BF9" s="6">
        <f t="shared" si="25"/>
        <v>32.89646133682831</v>
      </c>
      <c r="BG9" s="5">
        <f t="shared" si="26"/>
        <v>0.88850000000000007</v>
      </c>
      <c r="BH9" s="5">
        <v>0.60599999999999998</v>
      </c>
      <c r="BI9" s="5">
        <v>0.64700000000000002</v>
      </c>
      <c r="BJ9" s="6">
        <f t="shared" si="2"/>
        <v>6.7656765676567714</v>
      </c>
      <c r="BK9" s="5">
        <f t="shared" si="27"/>
        <v>0.62650000000000006</v>
      </c>
      <c r="BL9" s="5">
        <v>0.53200000000000003</v>
      </c>
      <c r="BM9" s="5">
        <v>0.54200000000000004</v>
      </c>
      <c r="BN9" s="6">
        <f t="shared" si="28"/>
        <v>1.8796992481203023</v>
      </c>
      <c r="BO9" s="5">
        <f t="shared" si="29"/>
        <v>0.53700000000000003</v>
      </c>
      <c r="BP9" s="6">
        <v>8.32</v>
      </c>
      <c r="BQ9" s="7"/>
      <c r="BR9" s="7"/>
      <c r="BS9" s="12"/>
      <c r="BT9" s="12"/>
      <c r="BU9" s="6"/>
      <c r="BW9" s="4">
        <v>58.4</v>
      </c>
      <c r="BX9" s="4">
        <v>63.2</v>
      </c>
      <c r="BY9" s="6">
        <f t="shared" si="30"/>
        <v>8.2191780821917888</v>
      </c>
      <c r="BZ9" s="4">
        <v>17.399999999999999</v>
      </c>
      <c r="CA9" s="4">
        <v>18.2</v>
      </c>
      <c r="CB9" s="6">
        <f t="shared" si="31"/>
        <v>4.5977011494252924</v>
      </c>
      <c r="CC9" s="4">
        <v>58.9</v>
      </c>
      <c r="CD9" s="4">
        <f>CC9+2.2</f>
        <v>61.1</v>
      </c>
      <c r="CE9" s="6">
        <f t="shared" si="32"/>
        <v>3.7351443123938926</v>
      </c>
      <c r="CF9" s="6">
        <v>41.4</v>
      </c>
      <c r="CG9" s="6">
        <f t="shared" si="55"/>
        <v>41.934999999999995</v>
      </c>
      <c r="CH9" s="6">
        <f t="shared" si="33"/>
        <v>1.2922705314009579</v>
      </c>
      <c r="CI9" s="3">
        <v>75.39</v>
      </c>
      <c r="CJ9" s="3">
        <v>80.37</v>
      </c>
      <c r="CK9" s="3">
        <f t="shared" si="34"/>
        <v>6.6056506167926825</v>
      </c>
      <c r="CL9" s="3">
        <f t="shared" si="35"/>
        <v>77.88</v>
      </c>
      <c r="CM9" s="6">
        <v>30.300000000000004</v>
      </c>
      <c r="CN9" s="6">
        <v>27.300000000000008</v>
      </c>
      <c r="CO9" s="6">
        <f t="shared" si="36"/>
        <v>9.9009900990098885</v>
      </c>
      <c r="CP9" s="3">
        <f t="shared" si="37"/>
        <v>28.800000000000004</v>
      </c>
      <c r="CQ9" s="16">
        <v>16.829999999999995</v>
      </c>
      <c r="CR9" s="16">
        <v>20.010000000000002</v>
      </c>
      <c r="CS9" s="6">
        <f t="shared" si="38"/>
        <v>18.894830659536588</v>
      </c>
      <c r="CT9" s="3">
        <f t="shared" si="39"/>
        <v>18.419999999999998</v>
      </c>
      <c r="CU9" s="5">
        <v>1.171</v>
      </c>
      <c r="CV9" s="19">
        <v>1.38</v>
      </c>
      <c r="CW9" s="6">
        <f t="shared" si="40"/>
        <v>17.847993168232268</v>
      </c>
      <c r="CX9" s="3">
        <f t="shared" si="41"/>
        <v>1.2755000000000001</v>
      </c>
      <c r="CY9" s="5">
        <v>2.3449999999999998</v>
      </c>
      <c r="CZ9" s="5">
        <v>2.9449999999999998</v>
      </c>
      <c r="DA9" s="6">
        <v>25.586353944562905</v>
      </c>
      <c r="DB9" s="3">
        <f t="shared" si="42"/>
        <v>2.6449999999999996</v>
      </c>
      <c r="DC9" s="3">
        <v>3.24</v>
      </c>
      <c r="DD9" s="3">
        <v>2.64</v>
      </c>
      <c r="DE9" s="6">
        <f t="shared" si="43"/>
        <v>18.518518518518519</v>
      </c>
      <c r="DF9" s="3">
        <f t="shared" si="44"/>
        <v>2.9400000000000004</v>
      </c>
      <c r="DG9" s="5">
        <v>0.18099999999999999</v>
      </c>
      <c r="DH9" s="5">
        <v>0.13100000000000001</v>
      </c>
      <c r="DI9" s="6">
        <f t="shared" si="45"/>
        <v>27.624309392265189</v>
      </c>
      <c r="DJ9" s="3">
        <f t="shared" si="46"/>
        <v>0.156</v>
      </c>
      <c r="DK9" s="5">
        <v>0.376</v>
      </c>
      <c r="DL9" s="5">
        <v>0.26599999999999996</v>
      </c>
      <c r="DM9" s="6">
        <f t="shared" si="47"/>
        <v>29.255319148936181</v>
      </c>
      <c r="DN9" s="3">
        <f t="shared" si="48"/>
        <v>0.32099999999999995</v>
      </c>
      <c r="DO9" s="5">
        <v>0.81537999999999999</v>
      </c>
      <c r="DP9" s="5">
        <v>0.94599999999999995</v>
      </c>
      <c r="DQ9" s="6">
        <f t="shared" si="49"/>
        <v>16.019524638818705</v>
      </c>
      <c r="DR9" s="3">
        <f t="shared" si="50"/>
        <v>0.88068999999999997</v>
      </c>
      <c r="DS9" s="5">
        <v>0.59699999999999998</v>
      </c>
      <c r="DT9" s="5">
        <v>0.626</v>
      </c>
      <c r="DU9" s="6">
        <f t="shared" si="51"/>
        <v>4.8576214405360183</v>
      </c>
      <c r="DV9" s="3">
        <f t="shared" si="52"/>
        <v>0.61149999999999993</v>
      </c>
      <c r="DW9" s="5">
        <v>0.55100000000000005</v>
      </c>
      <c r="DX9" s="5">
        <v>0.57599999999999996</v>
      </c>
      <c r="DY9" s="6">
        <f t="shared" si="53"/>
        <v>4.5372050816696747</v>
      </c>
      <c r="DZ9" s="3">
        <f t="shared" si="54"/>
        <v>0.5635</v>
      </c>
      <c r="EA9" s="6">
        <v>8.32</v>
      </c>
    </row>
    <row r="10" spans="1:131" x14ac:dyDescent="0.45">
      <c r="A10">
        <v>9</v>
      </c>
      <c r="B10" s="3">
        <v>8.35</v>
      </c>
      <c r="C10" s="3">
        <v>3.9</v>
      </c>
      <c r="D10" s="4">
        <v>9.23</v>
      </c>
      <c r="E10" s="4">
        <v>0.46</v>
      </c>
      <c r="F10" s="4">
        <v>13.8</v>
      </c>
      <c r="G10" s="4">
        <v>15.1</v>
      </c>
      <c r="H10" s="6">
        <f t="shared" si="3"/>
        <v>9.4202898550724559</v>
      </c>
      <c r="I10" s="6">
        <v>2.78</v>
      </c>
      <c r="J10" s="6">
        <v>2.4</v>
      </c>
      <c r="K10" s="6">
        <f t="shared" si="4"/>
        <v>13.669064748201437</v>
      </c>
      <c r="L10" s="4">
        <v>58.9</v>
      </c>
      <c r="M10" s="4">
        <v>64.2</v>
      </c>
      <c r="N10" s="6">
        <f t="shared" si="5"/>
        <v>8.9983022071307381</v>
      </c>
      <c r="O10" s="6">
        <v>7.1</v>
      </c>
      <c r="P10" s="6">
        <v>6.85</v>
      </c>
      <c r="Q10" s="6">
        <f t="shared" si="6"/>
        <v>3.5211267605633805</v>
      </c>
      <c r="R10" s="3">
        <v>0.59</v>
      </c>
      <c r="S10" s="3">
        <f>R10+0.07</f>
        <v>0.65999999999999992</v>
      </c>
      <c r="T10" s="6">
        <f t="shared" si="7"/>
        <v>11.864406779661008</v>
      </c>
      <c r="U10" s="6">
        <v>25.4</v>
      </c>
      <c r="V10" s="6">
        <f t="shared" si="56"/>
        <v>26.299999999999997</v>
      </c>
      <c r="W10" s="6">
        <f t="shared" si="8"/>
        <v>3.5433070866141678</v>
      </c>
      <c r="X10" s="3">
        <v>82.16</v>
      </c>
      <c r="Y10" s="3">
        <v>85.96</v>
      </c>
      <c r="Z10" s="3">
        <f t="shared" si="9"/>
        <v>4.6251217137293059</v>
      </c>
      <c r="AA10" s="3">
        <f t="shared" si="10"/>
        <v>84.06</v>
      </c>
      <c r="AB10" s="6">
        <v>34.800000000000004</v>
      </c>
      <c r="AC10" s="6">
        <f>AB10-2.8</f>
        <v>32.000000000000007</v>
      </c>
      <c r="AD10" s="6">
        <f t="shared" si="11"/>
        <v>8.0459770114942426</v>
      </c>
      <c r="AE10" s="3">
        <f t="shared" si="12"/>
        <v>33.400000000000006</v>
      </c>
      <c r="AF10" s="4">
        <v>23.149999999999995</v>
      </c>
      <c r="AG10" s="3">
        <v>25.49</v>
      </c>
      <c r="AH10" s="6">
        <f t="shared" si="13"/>
        <v>10.107991360691161</v>
      </c>
      <c r="AI10" s="3">
        <f t="shared" si="14"/>
        <v>24.319999999999997</v>
      </c>
      <c r="AJ10" s="5">
        <v>1.879</v>
      </c>
      <c r="AK10" s="5">
        <v>2.246</v>
      </c>
      <c r="AL10" s="6">
        <f t="shared" si="15"/>
        <v>19.531665779670039</v>
      </c>
      <c r="AM10" s="3">
        <f t="shared" si="16"/>
        <v>2.0625</v>
      </c>
      <c r="AN10" s="5">
        <v>7.4560000000000004</v>
      </c>
      <c r="AO10" s="5">
        <v>9.7850000000000001</v>
      </c>
      <c r="AP10" s="6">
        <f t="shared" si="17"/>
        <v>31.236587982832614</v>
      </c>
      <c r="AQ10" s="3">
        <f t="shared" si="18"/>
        <v>8.6204999999999998</v>
      </c>
      <c r="AR10" s="3">
        <v>3.96</v>
      </c>
      <c r="AS10" s="3">
        <v>3.28</v>
      </c>
      <c r="AT10" s="6">
        <f t="shared" si="19"/>
        <v>17.171717171717177</v>
      </c>
      <c r="AU10" s="3">
        <f t="shared" si="20"/>
        <v>3.62</v>
      </c>
      <c r="AV10" s="5">
        <v>0.75600000000000001</v>
      </c>
      <c r="AW10" s="5">
        <v>0.623</v>
      </c>
      <c r="AX10" s="6">
        <f t="shared" si="21"/>
        <v>17.592592592592592</v>
      </c>
      <c r="AY10" s="5">
        <f t="shared" si="22"/>
        <v>0.6895</v>
      </c>
      <c r="AZ10" s="5">
        <v>1.258</v>
      </c>
      <c r="BA10" s="4">
        <v>0.91799999999999993</v>
      </c>
      <c r="BB10" s="6">
        <f t="shared" si="23"/>
        <v>27.027027027027035</v>
      </c>
      <c r="BC10" s="5">
        <f t="shared" si="24"/>
        <v>1.0880000000000001</v>
      </c>
      <c r="BD10" s="5">
        <v>0.74299999999999999</v>
      </c>
      <c r="BE10" s="5">
        <v>0.84899999999999998</v>
      </c>
      <c r="BF10" s="6">
        <f t="shared" si="25"/>
        <v>14.266487213997307</v>
      </c>
      <c r="BG10" s="5">
        <f t="shared" si="26"/>
        <v>0.79600000000000004</v>
      </c>
      <c r="BH10" s="5">
        <v>0.627</v>
      </c>
      <c r="BI10" s="5">
        <v>0.65600000000000003</v>
      </c>
      <c r="BJ10" s="6">
        <f t="shared" si="2"/>
        <v>4.6251993620414709</v>
      </c>
      <c r="BK10" s="5">
        <f t="shared" si="27"/>
        <v>0.64149999999999996</v>
      </c>
      <c r="BL10" s="5">
        <v>0.54900000000000004</v>
      </c>
      <c r="BM10" s="5">
        <v>0.58699999999999997</v>
      </c>
      <c r="BN10" s="6">
        <f t="shared" si="28"/>
        <v>6.9216757741347763</v>
      </c>
      <c r="BO10" s="5">
        <f t="shared" si="29"/>
        <v>0.56800000000000006</v>
      </c>
      <c r="BP10" s="6">
        <v>8.35</v>
      </c>
      <c r="BQ10" s="3"/>
      <c r="BR10" s="3"/>
      <c r="BS10" s="12"/>
      <c r="BT10" s="12"/>
      <c r="BU10" s="6"/>
      <c r="BW10" s="4">
        <v>62.8</v>
      </c>
      <c r="BX10" s="4">
        <v>67.099999999999994</v>
      </c>
      <c r="BY10" s="6">
        <f t="shared" si="30"/>
        <v>6.847133757961779</v>
      </c>
      <c r="BZ10" s="4">
        <v>16.8</v>
      </c>
      <c r="CA10" s="4">
        <v>17.600000000000001</v>
      </c>
      <c r="CB10" s="6">
        <f t="shared" si="31"/>
        <v>4.7619047619047654</v>
      </c>
      <c r="CC10" s="4">
        <v>54.8</v>
      </c>
      <c r="CD10" s="6">
        <f>CC10+4.8</f>
        <v>59.599999999999994</v>
      </c>
      <c r="CE10" s="6">
        <f t="shared" si="32"/>
        <v>8.7591240875912355</v>
      </c>
      <c r="CF10" s="6">
        <v>40.9</v>
      </c>
      <c r="CG10" s="6">
        <f t="shared" si="55"/>
        <v>41.434999999999995</v>
      </c>
      <c r="CH10" s="6">
        <f t="shared" si="33"/>
        <v>1.3080684596576935</v>
      </c>
      <c r="CI10" s="3">
        <v>73.72</v>
      </c>
      <c r="CJ10" s="3">
        <v>79.209999999999994</v>
      </c>
      <c r="CK10" s="3">
        <f t="shared" si="34"/>
        <v>7.4470971242539266</v>
      </c>
      <c r="CL10" s="3">
        <f t="shared" si="35"/>
        <v>76.465000000000003</v>
      </c>
      <c r="CM10" s="6">
        <v>29.800000000000004</v>
      </c>
      <c r="CN10" s="6">
        <v>26.800000000000008</v>
      </c>
      <c r="CO10" s="6">
        <f t="shared" si="36"/>
        <v>10.067114093959718</v>
      </c>
      <c r="CP10" s="3">
        <f t="shared" si="37"/>
        <v>28.300000000000004</v>
      </c>
      <c r="CQ10" s="16">
        <v>19.389999999999993</v>
      </c>
      <c r="CR10" s="16">
        <v>20.46</v>
      </c>
      <c r="CS10" s="6">
        <f t="shared" si="38"/>
        <v>5.5183084063950885</v>
      </c>
      <c r="CT10" s="3">
        <f t="shared" si="39"/>
        <v>19.924999999999997</v>
      </c>
      <c r="CU10" s="5">
        <v>1.0640000000000001</v>
      </c>
      <c r="CV10" s="19">
        <v>1.286</v>
      </c>
      <c r="CW10" s="6">
        <f t="shared" si="40"/>
        <v>20.864661654135336</v>
      </c>
      <c r="CX10" s="3">
        <f t="shared" si="41"/>
        <v>1.175</v>
      </c>
      <c r="CY10" s="5">
        <v>2.286</v>
      </c>
      <c r="CZ10" s="5">
        <v>2.6560000000000001</v>
      </c>
      <c r="DA10" s="6">
        <v>16.185476815398083</v>
      </c>
      <c r="DB10" s="3">
        <f t="shared" si="42"/>
        <v>2.4710000000000001</v>
      </c>
      <c r="DC10" s="3">
        <v>3.26</v>
      </c>
      <c r="DD10" s="3">
        <v>2.72</v>
      </c>
      <c r="DE10" s="6">
        <f t="shared" si="43"/>
        <v>16.564417177914098</v>
      </c>
      <c r="DF10" s="3">
        <f t="shared" si="44"/>
        <v>2.99</v>
      </c>
      <c r="DG10" s="5">
        <v>0.19600000000000001</v>
      </c>
      <c r="DH10" s="5">
        <v>0.151</v>
      </c>
      <c r="DI10" s="6">
        <f t="shared" si="45"/>
        <v>22.959183673469393</v>
      </c>
      <c r="DJ10" s="3">
        <f t="shared" si="46"/>
        <v>0.17349999999999999</v>
      </c>
      <c r="DK10" s="5">
        <v>0.34899999999999998</v>
      </c>
      <c r="DL10" s="5">
        <v>0.254</v>
      </c>
      <c r="DM10" s="6">
        <f t="shared" si="47"/>
        <v>27.220630372492831</v>
      </c>
      <c r="DN10" s="3">
        <f t="shared" si="48"/>
        <v>0.30149999999999999</v>
      </c>
      <c r="DO10" s="5">
        <v>0.79537999999999998</v>
      </c>
      <c r="DP10" s="5">
        <v>0.91800000000000004</v>
      </c>
      <c r="DQ10" s="6">
        <f t="shared" si="49"/>
        <v>15.416530463426295</v>
      </c>
      <c r="DR10" s="3">
        <f t="shared" si="50"/>
        <v>0.85668999999999995</v>
      </c>
      <c r="DS10" s="5">
        <v>0.61799999999999999</v>
      </c>
      <c r="DT10" s="5">
        <v>0.63100000000000001</v>
      </c>
      <c r="DU10" s="6">
        <f t="shared" si="51"/>
        <v>2.1035598705501637</v>
      </c>
      <c r="DV10" s="3">
        <f t="shared" si="52"/>
        <v>0.62450000000000006</v>
      </c>
      <c r="DW10" s="5">
        <v>0.53900000000000003</v>
      </c>
      <c r="DX10" s="5">
        <v>0.56200000000000006</v>
      </c>
      <c r="DY10" s="6">
        <f t="shared" si="53"/>
        <v>4.2671614100185566</v>
      </c>
      <c r="DZ10" s="3">
        <f t="shared" si="54"/>
        <v>0.55049999999999999</v>
      </c>
      <c r="EA10" s="6">
        <v>8.35</v>
      </c>
    </row>
    <row r="11" spans="1:131" x14ac:dyDescent="0.45">
      <c r="A11">
        <v>10</v>
      </c>
      <c r="B11" s="3">
        <v>8.3699999999999992</v>
      </c>
      <c r="C11" s="3">
        <v>4.5999999999999996</v>
      </c>
      <c r="D11" s="4">
        <v>13.2</v>
      </c>
      <c r="E11" s="4">
        <v>0.47</v>
      </c>
      <c r="F11" s="4">
        <v>14.6</v>
      </c>
      <c r="G11" s="4">
        <v>15.2</v>
      </c>
      <c r="H11" s="6">
        <f t="shared" si="3"/>
        <v>4.1095890410958882</v>
      </c>
      <c r="I11" s="6">
        <v>4.12</v>
      </c>
      <c r="J11" s="6">
        <v>3.21</v>
      </c>
      <c r="K11" s="6">
        <f t="shared" si="4"/>
        <v>22.087378640776702</v>
      </c>
      <c r="L11" s="4">
        <v>62.4</v>
      </c>
      <c r="M11" s="4">
        <v>71.2</v>
      </c>
      <c r="N11" s="6">
        <f t="shared" si="5"/>
        <v>14.102564102564111</v>
      </c>
      <c r="O11" s="6">
        <v>6.45</v>
      </c>
      <c r="P11" s="6">
        <v>5.85</v>
      </c>
      <c r="Q11" s="6">
        <f t="shared" si="6"/>
        <v>9.3023255813953565</v>
      </c>
      <c r="R11" s="3">
        <v>0.64</v>
      </c>
      <c r="S11" s="3">
        <f>R11+0.06</f>
        <v>0.7</v>
      </c>
      <c r="T11" s="6">
        <f t="shared" si="7"/>
        <v>9.3749999999999911</v>
      </c>
      <c r="U11" s="6">
        <v>24.8</v>
      </c>
      <c r="V11" s="6">
        <f t="shared" si="56"/>
        <v>25.7</v>
      </c>
      <c r="W11" s="6">
        <f t="shared" si="8"/>
        <v>3.6290322580645102</v>
      </c>
      <c r="X11" s="3">
        <v>81.489999999999995</v>
      </c>
      <c r="Y11" s="3">
        <v>85.96</v>
      </c>
      <c r="Z11" s="3">
        <f t="shared" si="9"/>
        <v>5.4853356240029436</v>
      </c>
      <c r="AA11" s="3">
        <f t="shared" si="10"/>
        <v>83.724999999999994</v>
      </c>
      <c r="AB11" s="6">
        <v>34</v>
      </c>
      <c r="AC11" s="6">
        <f>AB11-2.9</f>
        <v>31.1</v>
      </c>
      <c r="AD11" s="6">
        <f t="shared" si="11"/>
        <v>8.5294117647058787</v>
      </c>
      <c r="AE11" s="3">
        <f t="shared" si="12"/>
        <v>32.549999999999997</v>
      </c>
      <c r="AF11" s="4">
        <v>22.589999999999996</v>
      </c>
      <c r="AG11" s="3">
        <v>26.59</v>
      </c>
      <c r="AH11" s="6">
        <f t="shared" si="13"/>
        <v>17.706949977866334</v>
      </c>
      <c r="AI11" s="3">
        <f t="shared" si="14"/>
        <v>24.589999999999996</v>
      </c>
      <c r="AJ11" s="5">
        <v>2.0139999999999998</v>
      </c>
      <c r="AK11" s="5">
        <v>2.5139999999999998</v>
      </c>
      <c r="AL11" s="6">
        <f t="shared" si="15"/>
        <v>24.826216484607748</v>
      </c>
      <c r="AM11" s="3">
        <f t="shared" si="16"/>
        <v>2.2639999999999998</v>
      </c>
      <c r="AN11" s="5">
        <v>7.1230000000000002</v>
      </c>
      <c r="AO11" s="5">
        <v>10.101000000000001</v>
      </c>
      <c r="AP11" s="6">
        <f t="shared" si="17"/>
        <v>41.808226870700551</v>
      </c>
      <c r="AQ11" s="3">
        <f t="shared" si="18"/>
        <v>8.6120000000000001</v>
      </c>
      <c r="AR11" s="3">
        <v>3.45</v>
      </c>
      <c r="AS11" s="3">
        <v>2.96</v>
      </c>
      <c r="AT11" s="6">
        <f t="shared" si="19"/>
        <v>14.202898550724644</v>
      </c>
      <c r="AU11" s="3">
        <f t="shared" si="20"/>
        <v>3.2050000000000001</v>
      </c>
      <c r="AV11" s="5">
        <v>0.77600000000000002</v>
      </c>
      <c r="AW11" s="5">
        <v>0.61699999999999999</v>
      </c>
      <c r="AX11" s="6">
        <f t="shared" si="21"/>
        <v>20.489690721649488</v>
      </c>
      <c r="AY11" s="5">
        <f t="shared" si="22"/>
        <v>0.69650000000000001</v>
      </c>
      <c r="AZ11" s="5">
        <v>1.3379999999999999</v>
      </c>
      <c r="BA11" s="4">
        <v>1.0029999999999999</v>
      </c>
      <c r="BB11" s="6">
        <f t="shared" si="23"/>
        <v>25.037369207772798</v>
      </c>
      <c r="BC11" s="5">
        <f t="shared" si="24"/>
        <v>1.1704999999999999</v>
      </c>
      <c r="BD11" s="5">
        <v>0.747</v>
      </c>
      <c r="BE11" s="5">
        <v>0.91800000000000004</v>
      </c>
      <c r="BF11" s="6">
        <f t="shared" si="25"/>
        <v>22.891566265060245</v>
      </c>
      <c r="BG11" s="5">
        <f t="shared" si="26"/>
        <v>0.83250000000000002</v>
      </c>
      <c r="BH11" s="5">
        <v>0.61799999999999999</v>
      </c>
      <c r="BI11" s="5">
        <v>0.65100000000000002</v>
      </c>
      <c r="BJ11" s="6">
        <f t="shared" si="2"/>
        <v>5.3398058252427232</v>
      </c>
      <c r="BK11" s="5">
        <f t="shared" si="27"/>
        <v>0.63450000000000006</v>
      </c>
      <c r="BL11" s="5">
        <v>0.52600000000000002</v>
      </c>
      <c r="BM11" s="5">
        <v>0.55200000000000005</v>
      </c>
      <c r="BN11" s="6">
        <f t="shared" si="28"/>
        <v>4.9429657794676851</v>
      </c>
      <c r="BO11" s="5">
        <f t="shared" si="29"/>
        <v>0.53900000000000003</v>
      </c>
      <c r="BP11" s="6">
        <v>8.3699999999999992</v>
      </c>
      <c r="BQ11" s="3"/>
      <c r="BR11" s="3"/>
      <c r="BS11" s="12"/>
      <c r="BT11" s="12"/>
      <c r="BU11" s="6"/>
      <c r="BW11" s="4">
        <v>63.4</v>
      </c>
      <c r="BX11" s="4">
        <f>BW11+3.4</f>
        <v>66.8</v>
      </c>
      <c r="BY11" s="6">
        <f t="shared" si="30"/>
        <v>5.3627760252365908</v>
      </c>
      <c r="BZ11" s="4">
        <v>17.2</v>
      </c>
      <c r="CA11" s="4">
        <v>18.2</v>
      </c>
      <c r="CB11" s="6">
        <f t="shared" si="31"/>
        <v>5.8139534883720927</v>
      </c>
      <c r="CC11" s="4">
        <v>56.8</v>
      </c>
      <c r="CD11" s="6">
        <f>CC11+3.56</f>
        <v>60.36</v>
      </c>
      <c r="CE11" s="6">
        <f t="shared" si="32"/>
        <v>6.2676056338028214</v>
      </c>
      <c r="CF11" s="6">
        <v>40.299999999999997</v>
      </c>
      <c r="CG11" s="6">
        <f t="shared" si="55"/>
        <v>40.834999999999994</v>
      </c>
      <c r="CH11" s="6">
        <f t="shared" si="33"/>
        <v>1.3275434243176094</v>
      </c>
      <c r="CI11" s="3">
        <v>73.05</v>
      </c>
      <c r="CJ11" s="3">
        <v>79.209999999999994</v>
      </c>
      <c r="CK11" s="3">
        <f t="shared" si="34"/>
        <v>8.4325804243668667</v>
      </c>
      <c r="CL11" s="3">
        <f t="shared" si="35"/>
        <v>76.13</v>
      </c>
      <c r="CM11" s="6">
        <v>29</v>
      </c>
      <c r="CN11" s="6">
        <v>25.900000000000002</v>
      </c>
      <c r="CO11" s="6">
        <f t="shared" si="36"/>
        <v>10.689655172413785</v>
      </c>
      <c r="CP11" s="3">
        <f t="shared" si="37"/>
        <v>27.450000000000003</v>
      </c>
      <c r="CQ11" s="16">
        <v>18.829999999999995</v>
      </c>
      <c r="CR11" s="16">
        <v>23.12</v>
      </c>
      <c r="CS11" s="6">
        <f t="shared" si="38"/>
        <v>22.782793414763713</v>
      </c>
      <c r="CT11" s="3">
        <f t="shared" si="39"/>
        <v>20.974999999999998</v>
      </c>
      <c r="CU11" s="5">
        <v>1.1989999999999998</v>
      </c>
      <c r="CV11" s="19">
        <v>1.454</v>
      </c>
      <c r="CW11" s="6">
        <f t="shared" si="40"/>
        <v>21.267723102585499</v>
      </c>
      <c r="CX11" s="3">
        <f t="shared" si="41"/>
        <v>1.3264999999999998</v>
      </c>
      <c r="CY11" s="5">
        <v>2.4129999999999998</v>
      </c>
      <c r="CZ11" s="5">
        <v>2.746</v>
      </c>
      <c r="DA11" s="6">
        <v>13.800248653128893</v>
      </c>
      <c r="DB11" s="3">
        <f t="shared" si="42"/>
        <v>2.5794999999999999</v>
      </c>
      <c r="DC11" s="3">
        <v>3.21</v>
      </c>
      <c r="DD11" s="3">
        <v>2.54</v>
      </c>
      <c r="DE11" s="6">
        <f t="shared" si="43"/>
        <v>20.872274143302178</v>
      </c>
      <c r="DF11" s="3">
        <f t="shared" si="44"/>
        <v>2.875</v>
      </c>
      <c r="DG11" s="5">
        <v>0.182</v>
      </c>
      <c r="DH11" s="5">
        <v>0.13800000000000001</v>
      </c>
      <c r="DI11" s="6">
        <f t="shared" si="45"/>
        <v>24.175824175824168</v>
      </c>
      <c r="DJ11" s="3">
        <f t="shared" si="46"/>
        <v>0.16</v>
      </c>
      <c r="DK11" s="5">
        <v>0.36699999999999999</v>
      </c>
      <c r="DL11" s="5">
        <v>0.28099999999999997</v>
      </c>
      <c r="DM11" s="6">
        <f t="shared" si="47"/>
        <v>23.433242506811997</v>
      </c>
      <c r="DN11" s="3">
        <f t="shared" si="48"/>
        <v>0.32399999999999995</v>
      </c>
      <c r="DO11" s="5">
        <v>0.79937999999999998</v>
      </c>
      <c r="DP11" s="5">
        <v>0.88900000000000001</v>
      </c>
      <c r="DQ11" s="6">
        <f t="shared" si="49"/>
        <v>11.211188671220199</v>
      </c>
      <c r="DR11" s="3">
        <f t="shared" si="50"/>
        <v>0.84419</v>
      </c>
      <c r="DS11" s="5">
        <v>0.60899999999999999</v>
      </c>
      <c r="DT11" s="5">
        <v>0.64100000000000001</v>
      </c>
      <c r="DU11" s="6">
        <f t="shared" si="51"/>
        <v>5.2545155993431898</v>
      </c>
      <c r="DV11" s="3">
        <f t="shared" si="52"/>
        <v>0.625</v>
      </c>
      <c r="DW11" s="5">
        <v>0.54300000000000004</v>
      </c>
      <c r="DX11" s="5">
        <v>0.56399999999999995</v>
      </c>
      <c r="DY11" s="6">
        <f t="shared" si="53"/>
        <v>3.8674033149171096</v>
      </c>
      <c r="DZ11" s="3">
        <f t="shared" si="54"/>
        <v>0.55349999999999999</v>
      </c>
      <c r="EA11" s="6">
        <v>8.3699999999999992</v>
      </c>
    </row>
    <row r="12" spans="1:131" x14ac:dyDescent="0.45">
      <c r="A12">
        <v>11</v>
      </c>
      <c r="B12" s="3">
        <v>8.49</v>
      </c>
      <c r="C12" s="3">
        <v>5.4</v>
      </c>
      <c r="D12" s="4">
        <v>9.56</v>
      </c>
      <c r="E12" s="4">
        <v>0.35</v>
      </c>
      <c r="F12" s="4">
        <v>13.9</v>
      </c>
      <c r="G12" s="4">
        <v>14.9</v>
      </c>
      <c r="H12" s="6">
        <f t="shared" si="3"/>
        <v>7.1942446043165464</v>
      </c>
      <c r="I12" s="6">
        <v>4.58</v>
      </c>
      <c r="J12" s="6">
        <v>3.48</v>
      </c>
      <c r="K12" s="6">
        <f t="shared" si="4"/>
        <v>24.017467248908297</v>
      </c>
      <c r="L12" s="4">
        <v>63.2</v>
      </c>
      <c r="M12" s="4">
        <v>72.5</v>
      </c>
      <c r="N12" s="6">
        <f t="shared" si="5"/>
        <v>14.715189873417717</v>
      </c>
      <c r="O12" s="6">
        <v>5.95</v>
      </c>
      <c r="P12" s="6">
        <v>4.8499999999999996</v>
      </c>
      <c r="Q12" s="6">
        <f t="shared" si="6"/>
        <v>18.487394957983202</v>
      </c>
      <c r="R12" s="3">
        <v>0.61</v>
      </c>
      <c r="S12" s="3">
        <f t="shared" ref="S12:S28" si="57">R12+0.06</f>
        <v>0.66999999999999993</v>
      </c>
      <c r="T12" s="6">
        <f t="shared" si="7"/>
        <v>9.8360655737704814</v>
      </c>
      <c r="U12" s="6">
        <v>25.7</v>
      </c>
      <c r="V12" s="6">
        <f t="shared" si="56"/>
        <v>26.599999999999998</v>
      </c>
      <c r="W12" s="6">
        <f t="shared" si="8"/>
        <v>3.5019455252918235</v>
      </c>
      <c r="X12" s="3">
        <v>81.739999999999995</v>
      </c>
      <c r="Y12" s="3">
        <v>84.98</v>
      </c>
      <c r="Z12" s="3">
        <f t="shared" si="9"/>
        <v>3.9637876192806574</v>
      </c>
      <c r="AA12" s="3">
        <f t="shared" si="10"/>
        <v>83.36</v>
      </c>
      <c r="AB12" s="6">
        <v>34.400000000000006</v>
      </c>
      <c r="AC12" s="6">
        <f>AB12-2.9</f>
        <v>31.500000000000007</v>
      </c>
      <c r="AD12" s="6">
        <f t="shared" si="11"/>
        <v>8.4302325581395294</v>
      </c>
      <c r="AE12" s="3">
        <f t="shared" si="12"/>
        <v>32.950000000000003</v>
      </c>
      <c r="AF12" s="4">
        <v>21.189999999999994</v>
      </c>
      <c r="AG12" s="3">
        <v>25.14</v>
      </c>
      <c r="AH12" s="6">
        <f t="shared" si="13"/>
        <v>18.640868334119904</v>
      </c>
      <c r="AI12" s="3">
        <f t="shared" si="14"/>
        <v>23.164999999999999</v>
      </c>
      <c r="AJ12" s="5">
        <v>1.9890000000000001</v>
      </c>
      <c r="AK12" s="5">
        <v>2.4780000000000002</v>
      </c>
      <c r="AL12" s="6">
        <f t="shared" si="15"/>
        <v>24.585218702865767</v>
      </c>
      <c r="AM12" s="3">
        <f t="shared" si="16"/>
        <v>2.2335000000000003</v>
      </c>
      <c r="AN12" s="5">
        <v>7.4249999999999998</v>
      </c>
      <c r="AO12" s="5">
        <v>9.8490000000000002</v>
      </c>
      <c r="AP12" s="6">
        <f t="shared" si="17"/>
        <v>32.646464646464651</v>
      </c>
      <c r="AQ12" s="3">
        <f t="shared" si="18"/>
        <v>8.6370000000000005</v>
      </c>
      <c r="AR12" s="3">
        <v>4.0599999999999996</v>
      </c>
      <c r="AS12" s="3">
        <v>3.41</v>
      </c>
      <c r="AT12" s="6">
        <f t="shared" si="19"/>
        <v>16.009852216748758</v>
      </c>
      <c r="AU12" s="3">
        <f t="shared" si="20"/>
        <v>3.7349999999999999</v>
      </c>
      <c r="AV12" s="5">
        <v>0.67500000000000004</v>
      </c>
      <c r="AW12" s="5">
        <v>0.504</v>
      </c>
      <c r="AX12" s="6">
        <f t="shared" si="21"/>
        <v>25.333333333333336</v>
      </c>
      <c r="AY12" s="5">
        <f t="shared" si="22"/>
        <v>0.58950000000000002</v>
      </c>
      <c r="AZ12" s="5">
        <v>1.2719999999999998</v>
      </c>
      <c r="BA12" s="4">
        <v>0.95399999999999996</v>
      </c>
      <c r="BB12" s="6">
        <f t="shared" si="23"/>
        <v>24.999999999999993</v>
      </c>
      <c r="BC12" s="5">
        <f t="shared" si="24"/>
        <v>1.113</v>
      </c>
      <c r="BD12" s="5">
        <v>0.73599999999999999</v>
      </c>
      <c r="BE12" s="5">
        <v>0.94699999999999995</v>
      </c>
      <c r="BF12" s="6">
        <f t="shared" si="25"/>
        <v>28.668478260869563</v>
      </c>
      <c r="BG12" s="5">
        <f t="shared" si="26"/>
        <v>0.84149999999999991</v>
      </c>
      <c r="BH12" s="5">
        <v>0.59399999999999997</v>
      </c>
      <c r="BI12" s="5">
        <v>0.61199999999999999</v>
      </c>
      <c r="BJ12" s="6">
        <f t="shared" si="2"/>
        <v>3.0303030303030329</v>
      </c>
      <c r="BK12" s="5">
        <f t="shared" si="27"/>
        <v>0.60299999999999998</v>
      </c>
      <c r="BL12" s="5">
        <v>0.53300000000000003</v>
      </c>
      <c r="BM12" s="5">
        <v>0.54100000000000004</v>
      </c>
      <c r="BN12" s="6">
        <f t="shared" si="28"/>
        <v>1.5009380863039412</v>
      </c>
      <c r="BO12" s="5">
        <f t="shared" si="29"/>
        <v>0.53700000000000003</v>
      </c>
      <c r="BP12" s="6">
        <v>8.49</v>
      </c>
      <c r="BQ12" s="3"/>
      <c r="BR12" s="3"/>
      <c r="BS12" s="12"/>
      <c r="BT12" s="12"/>
      <c r="BU12" s="6"/>
      <c r="BW12" s="4">
        <v>62.1</v>
      </c>
      <c r="BX12" s="4">
        <f>BW12+3.4</f>
        <v>65.5</v>
      </c>
      <c r="BY12" s="6">
        <f t="shared" si="30"/>
        <v>5.475040257648951</v>
      </c>
      <c r="BZ12" s="4">
        <v>17.5</v>
      </c>
      <c r="CA12" s="4">
        <v>18.5</v>
      </c>
      <c r="CB12" s="6">
        <f t="shared" si="31"/>
        <v>5.7142857142857144</v>
      </c>
      <c r="CC12" s="4">
        <v>57.8</v>
      </c>
      <c r="CD12" s="6">
        <f>CC12+3.56</f>
        <v>61.36</v>
      </c>
      <c r="CE12" s="6">
        <f t="shared" si="32"/>
        <v>6.1591695501730142</v>
      </c>
      <c r="CF12" s="6">
        <v>41.2</v>
      </c>
      <c r="CG12" s="6">
        <f>CF12+0.675</f>
        <v>41.875</v>
      </c>
      <c r="CH12" s="6">
        <f t="shared" si="33"/>
        <v>1.6383495145630997</v>
      </c>
      <c r="CI12" s="3">
        <v>73.225999999999999</v>
      </c>
      <c r="CJ12" s="3">
        <v>78.23</v>
      </c>
      <c r="CK12" s="3">
        <f t="shared" si="34"/>
        <v>6.8336383251850501</v>
      </c>
      <c r="CL12" s="3">
        <f t="shared" si="35"/>
        <v>75.728000000000009</v>
      </c>
      <c r="CM12" s="6">
        <v>29.400000000000006</v>
      </c>
      <c r="CN12" s="6">
        <v>26.300000000000008</v>
      </c>
      <c r="CO12" s="6">
        <f t="shared" si="36"/>
        <v>10.544217687074822</v>
      </c>
      <c r="CP12" s="3">
        <f t="shared" si="37"/>
        <v>27.850000000000009</v>
      </c>
      <c r="CQ12" s="16">
        <v>17.429999999999993</v>
      </c>
      <c r="CR12" s="16">
        <v>22.14</v>
      </c>
      <c r="CS12" s="6">
        <f t="shared" si="38"/>
        <v>27.022375215146354</v>
      </c>
      <c r="CT12" s="3">
        <f t="shared" si="39"/>
        <v>19.784999999999997</v>
      </c>
      <c r="CU12" s="5">
        <v>1.1740000000000002</v>
      </c>
      <c r="CV12" s="19">
        <v>1.3680000000000001</v>
      </c>
      <c r="CW12" s="6">
        <f t="shared" si="40"/>
        <v>16.524701873935257</v>
      </c>
      <c r="CX12" s="3">
        <f t="shared" si="41"/>
        <v>1.2710000000000001</v>
      </c>
      <c r="CY12" s="5">
        <v>2.125</v>
      </c>
      <c r="CZ12" s="5">
        <v>2.4249999999999998</v>
      </c>
      <c r="DA12" s="6">
        <v>14.11764705882352</v>
      </c>
      <c r="DB12" s="3">
        <f t="shared" si="42"/>
        <v>2.2749999999999999</v>
      </c>
      <c r="DC12" s="3">
        <v>3.42</v>
      </c>
      <c r="DD12" s="3">
        <v>2.85</v>
      </c>
      <c r="DE12" s="6">
        <f t="shared" si="43"/>
        <v>16.666666666666664</v>
      </c>
      <c r="DF12" s="3">
        <f t="shared" si="44"/>
        <v>3.1349999999999998</v>
      </c>
      <c r="DG12" s="5">
        <v>0.19600000000000001</v>
      </c>
      <c r="DH12" s="5">
        <v>0.16200000000000001</v>
      </c>
      <c r="DI12" s="6">
        <f t="shared" si="45"/>
        <v>17.346938775510203</v>
      </c>
      <c r="DJ12" s="3">
        <f t="shared" si="46"/>
        <v>0.17899999999999999</v>
      </c>
      <c r="DK12" s="5">
        <v>0.38900000000000001</v>
      </c>
      <c r="DL12" s="5">
        <v>0.309</v>
      </c>
      <c r="DM12" s="6">
        <f t="shared" si="47"/>
        <v>20.565552699228796</v>
      </c>
      <c r="DN12" s="3">
        <f t="shared" si="48"/>
        <v>0.34899999999999998</v>
      </c>
      <c r="DO12" s="5">
        <v>0.77737999999999996</v>
      </c>
      <c r="DP12" s="5">
        <v>1.0229999999999999</v>
      </c>
      <c r="DQ12" s="6">
        <f t="shared" si="49"/>
        <v>31.595873318068378</v>
      </c>
      <c r="DR12" s="3">
        <f t="shared" si="50"/>
        <v>0.90018999999999993</v>
      </c>
      <c r="DS12" s="5">
        <v>0.58499999999999996</v>
      </c>
      <c r="DT12" s="5">
        <v>0.60599999999999998</v>
      </c>
      <c r="DU12" s="6">
        <f t="shared" si="51"/>
        <v>3.589743589743593</v>
      </c>
      <c r="DV12" s="3">
        <f t="shared" si="52"/>
        <v>0.59549999999999992</v>
      </c>
      <c r="DW12" s="5">
        <v>0.54900000000000004</v>
      </c>
      <c r="DX12" s="5">
        <v>0.57099999999999995</v>
      </c>
      <c r="DY12" s="6">
        <f t="shared" si="53"/>
        <v>4.0072859744990721</v>
      </c>
      <c r="DZ12" s="3">
        <f t="shared" si="54"/>
        <v>0.56000000000000005</v>
      </c>
      <c r="EA12" s="6">
        <v>8.49</v>
      </c>
    </row>
    <row r="13" spans="1:131" x14ac:dyDescent="0.45">
      <c r="A13">
        <v>12</v>
      </c>
      <c r="B13" s="3">
        <v>8.49</v>
      </c>
      <c r="C13" s="3">
        <v>5.3</v>
      </c>
      <c r="D13" s="4">
        <v>8.9600000000000009</v>
      </c>
      <c r="E13" s="4">
        <v>0.37</v>
      </c>
      <c r="F13" s="4">
        <v>14.1</v>
      </c>
      <c r="G13" s="4">
        <v>16.2</v>
      </c>
      <c r="H13" s="6">
        <f t="shared" si="3"/>
        <v>14.893617021276592</v>
      </c>
      <c r="I13" s="6">
        <v>5.2</v>
      </c>
      <c r="J13" s="6">
        <v>4.38</v>
      </c>
      <c r="K13" s="6">
        <f t="shared" si="4"/>
        <v>15.769230769230774</v>
      </c>
      <c r="L13" s="4">
        <v>58.4</v>
      </c>
      <c r="M13" s="4">
        <v>66.8</v>
      </c>
      <c r="N13" s="6">
        <f t="shared" si="5"/>
        <v>14.383561643835616</v>
      </c>
      <c r="O13" s="6">
        <v>6.2</v>
      </c>
      <c r="P13" s="6">
        <v>5.45</v>
      </c>
      <c r="Q13" s="6">
        <f t="shared" si="6"/>
        <v>12.096774193548386</v>
      </c>
      <c r="R13" s="3">
        <v>0.63</v>
      </c>
      <c r="S13" s="3">
        <f t="shared" si="57"/>
        <v>0.69</v>
      </c>
      <c r="T13" s="6">
        <f t="shared" si="7"/>
        <v>9.5238095238095148</v>
      </c>
      <c r="U13" s="6">
        <v>24.9</v>
      </c>
      <c r="V13" s="6">
        <f t="shared" si="56"/>
        <v>25.799999999999997</v>
      </c>
      <c r="W13" s="6">
        <f t="shared" si="8"/>
        <v>3.6144578313252955</v>
      </c>
      <c r="X13" s="3">
        <v>81.559999999999988</v>
      </c>
      <c r="Y13" s="3">
        <v>86.12</v>
      </c>
      <c r="Z13" s="3">
        <f t="shared" si="9"/>
        <v>5.5909759686120859</v>
      </c>
      <c r="AA13" s="3">
        <f t="shared" si="10"/>
        <v>83.84</v>
      </c>
      <c r="AB13" s="6">
        <v>35.300000000000004</v>
      </c>
      <c r="AC13" s="6">
        <f>AB13-2.9</f>
        <v>32.400000000000006</v>
      </c>
      <c r="AD13" s="6">
        <f t="shared" si="11"/>
        <v>8.2152974504249237</v>
      </c>
      <c r="AE13" s="3">
        <f t="shared" si="12"/>
        <v>33.850000000000009</v>
      </c>
      <c r="AF13" s="4">
        <v>22.169999999999995</v>
      </c>
      <c r="AG13" s="3">
        <v>26.14</v>
      </c>
      <c r="AH13" s="6">
        <f t="shared" si="13"/>
        <v>17.907081641858401</v>
      </c>
      <c r="AI13" s="3">
        <f t="shared" si="14"/>
        <v>24.154999999999998</v>
      </c>
      <c r="AJ13" s="5">
        <v>1.8460000000000001</v>
      </c>
      <c r="AK13" s="5">
        <v>2.4689999999999999</v>
      </c>
      <c r="AL13" s="6">
        <f t="shared" si="15"/>
        <v>33.748645720476695</v>
      </c>
      <c r="AM13" s="3">
        <f t="shared" si="16"/>
        <v>2.1574999999999998</v>
      </c>
      <c r="AN13" s="5">
        <v>7.2359999999999998</v>
      </c>
      <c r="AO13" s="5">
        <v>9.4779999999999998</v>
      </c>
      <c r="AP13" s="6">
        <f t="shared" si="17"/>
        <v>30.983969043670541</v>
      </c>
      <c r="AQ13" s="3">
        <f t="shared" si="18"/>
        <v>8.3569999999999993</v>
      </c>
      <c r="AR13" s="3">
        <v>3.47</v>
      </c>
      <c r="AS13" s="3">
        <v>2.92</v>
      </c>
      <c r="AT13" s="6">
        <f t="shared" si="19"/>
        <v>15.850144092219026</v>
      </c>
      <c r="AU13" s="3">
        <f t="shared" si="20"/>
        <v>3.1950000000000003</v>
      </c>
      <c r="AV13" s="5">
        <v>0.61899999999999999</v>
      </c>
      <c r="AW13" s="5">
        <v>0.48899999999999999</v>
      </c>
      <c r="AX13" s="6">
        <f t="shared" si="21"/>
        <v>21.001615508885298</v>
      </c>
      <c r="AY13" s="5">
        <f t="shared" si="22"/>
        <v>0.55400000000000005</v>
      </c>
      <c r="AZ13" s="5">
        <v>1.1609999999999998</v>
      </c>
      <c r="BA13" s="4">
        <v>0.876</v>
      </c>
      <c r="BB13" s="6">
        <f t="shared" si="23"/>
        <v>24.547803617571045</v>
      </c>
      <c r="BC13" s="5">
        <f t="shared" si="24"/>
        <v>1.0185</v>
      </c>
      <c r="BD13" s="5">
        <v>0.73699999999999999</v>
      </c>
      <c r="BE13" s="5">
        <v>0.95599999999999996</v>
      </c>
      <c r="BF13" s="6">
        <f t="shared" si="25"/>
        <v>29.715061058344638</v>
      </c>
      <c r="BG13" s="5">
        <f t="shared" si="26"/>
        <v>0.84650000000000003</v>
      </c>
      <c r="BH13" s="4">
        <v>0.61899999999999999</v>
      </c>
      <c r="BI13" s="5">
        <v>0.63700000000000001</v>
      </c>
      <c r="BJ13" s="6">
        <f t="shared" ref="BJ13:BJ41" si="58">((BI13-BH14)/BH14)*100</f>
        <v>6.3439065108514257</v>
      </c>
      <c r="BK13" s="5">
        <f t="shared" si="27"/>
        <v>0.628</v>
      </c>
      <c r="BL13" s="5">
        <v>0.53500000000000003</v>
      </c>
      <c r="BM13" s="5">
        <v>0.54600000000000004</v>
      </c>
      <c r="BN13" s="6">
        <f t="shared" si="28"/>
        <v>2.0560747663551417</v>
      </c>
      <c r="BO13" s="5">
        <f t="shared" si="29"/>
        <v>0.54049999999999998</v>
      </c>
      <c r="BP13" s="6">
        <v>8.49</v>
      </c>
      <c r="BQ13" s="3"/>
      <c r="BR13" s="3"/>
      <c r="BS13" s="12"/>
      <c r="BT13" s="12"/>
      <c r="BU13" s="6"/>
      <c r="BW13" s="4">
        <v>59.8</v>
      </c>
      <c r="BX13" s="4">
        <f>BW13+5.4</f>
        <v>65.2</v>
      </c>
      <c r="BY13" s="6">
        <f t="shared" si="30"/>
        <v>9.0301003344481696</v>
      </c>
      <c r="BZ13" s="4">
        <v>16.899999999999999</v>
      </c>
      <c r="CA13" s="4">
        <v>17.899999999999999</v>
      </c>
      <c r="CB13" s="6">
        <f t="shared" si="31"/>
        <v>5.9171597633136095</v>
      </c>
      <c r="CC13" s="4">
        <v>60.5</v>
      </c>
      <c r="CD13" s="6">
        <f>CC13+3.56</f>
        <v>64.06</v>
      </c>
      <c r="CE13" s="6">
        <f t="shared" si="32"/>
        <v>5.8842975206611605</v>
      </c>
      <c r="CF13" s="6">
        <v>40.4</v>
      </c>
      <c r="CG13" s="6">
        <f t="shared" ref="CG13:CG20" si="59">CF13+0.675</f>
        <v>41.074999999999996</v>
      </c>
      <c r="CH13" s="6">
        <f t="shared" si="33"/>
        <v>1.6707920792079141</v>
      </c>
      <c r="CI13" s="3">
        <v>73.045999999999992</v>
      </c>
      <c r="CJ13" s="3">
        <v>79.37</v>
      </c>
      <c r="CK13" s="3">
        <f t="shared" si="34"/>
        <v>8.6575582509651632</v>
      </c>
      <c r="CL13" s="3">
        <f t="shared" si="35"/>
        <v>76.207999999999998</v>
      </c>
      <c r="CM13" s="6">
        <v>30.300000000000004</v>
      </c>
      <c r="CN13" s="6">
        <v>27.200000000000006</v>
      </c>
      <c r="CO13" s="6">
        <f t="shared" si="36"/>
        <v>10.231023102310223</v>
      </c>
      <c r="CP13" s="3">
        <f t="shared" si="37"/>
        <v>28.750000000000007</v>
      </c>
      <c r="CQ13" s="16">
        <v>18.409999999999993</v>
      </c>
      <c r="CR13" s="16">
        <v>20.46</v>
      </c>
      <c r="CS13" s="6">
        <f t="shared" si="38"/>
        <v>11.135252580119547</v>
      </c>
      <c r="CT13" s="3">
        <f t="shared" si="39"/>
        <v>19.434999999999995</v>
      </c>
      <c r="CU13" s="5">
        <v>1.0310000000000001</v>
      </c>
      <c r="CV13" s="19">
        <v>1.2889999999999999</v>
      </c>
      <c r="CW13" s="6">
        <f t="shared" si="40"/>
        <v>25.024248302618791</v>
      </c>
      <c r="CX13" s="3">
        <f t="shared" si="41"/>
        <v>1.1600000000000001</v>
      </c>
      <c r="CY13" s="5">
        <v>2.4449999999999998</v>
      </c>
      <c r="CZ13" s="5">
        <v>2.6469999999999998</v>
      </c>
      <c r="DA13" s="6">
        <v>8.261758691206543</v>
      </c>
      <c r="DB13" s="3">
        <f t="shared" si="42"/>
        <v>2.5459999999999998</v>
      </c>
      <c r="DC13" s="3">
        <v>3.2300000000000004</v>
      </c>
      <c r="DD13" s="3">
        <v>2.72</v>
      </c>
      <c r="DE13" s="6">
        <f t="shared" si="43"/>
        <v>15.789473684210531</v>
      </c>
      <c r="DF13" s="3">
        <f t="shared" si="44"/>
        <v>2.9750000000000005</v>
      </c>
      <c r="DG13" s="5">
        <v>0.21199999999999999</v>
      </c>
      <c r="DH13" s="5">
        <v>0.17199999999999999</v>
      </c>
      <c r="DI13" s="6">
        <f t="shared" si="45"/>
        <v>18.867924528301891</v>
      </c>
      <c r="DJ13" s="3">
        <f t="shared" si="46"/>
        <v>0.192</v>
      </c>
      <c r="DK13" s="5">
        <v>0.36699999999999999</v>
      </c>
      <c r="DL13" s="5">
        <v>0.26699999999999996</v>
      </c>
      <c r="DM13" s="6">
        <f t="shared" si="47"/>
        <v>27.247956403269765</v>
      </c>
      <c r="DN13" s="3">
        <f t="shared" si="48"/>
        <v>0.31699999999999995</v>
      </c>
      <c r="DO13" s="5">
        <v>0.77837999999999996</v>
      </c>
      <c r="DP13" s="5">
        <v>1.0069999999999999</v>
      </c>
      <c r="DQ13" s="6">
        <f t="shared" si="49"/>
        <v>29.371258254323074</v>
      </c>
      <c r="DR13" s="3">
        <f t="shared" si="50"/>
        <v>0.89268999999999998</v>
      </c>
      <c r="DS13" s="5">
        <v>0.58899999999999997</v>
      </c>
      <c r="DT13" s="5">
        <v>0.60099999999999998</v>
      </c>
      <c r="DU13" s="6">
        <f t="shared" ref="DU13:DU41" si="60">((DT13-DS14)/DS14)*100</f>
        <v>5.6239015817223255</v>
      </c>
      <c r="DV13" s="3">
        <f t="shared" si="52"/>
        <v>0.59499999999999997</v>
      </c>
      <c r="DW13" s="4">
        <v>0.54900000000000004</v>
      </c>
      <c r="DX13" s="5">
        <v>0.56699999999999995</v>
      </c>
      <c r="DY13" s="6">
        <f t="shared" ref="DY13:DY41" si="61">((DX13-DW14)/DW14)*100</f>
        <v>1.9784172661870318</v>
      </c>
      <c r="DZ13" s="3">
        <f t="shared" si="54"/>
        <v>0.55800000000000005</v>
      </c>
      <c r="EA13" s="6">
        <v>8.49</v>
      </c>
    </row>
    <row r="14" spans="1:131" x14ac:dyDescent="0.45">
      <c r="A14">
        <v>13</v>
      </c>
      <c r="B14" s="7">
        <v>8.52</v>
      </c>
      <c r="C14" s="7">
        <v>4.3</v>
      </c>
      <c r="D14" s="4">
        <v>11.58</v>
      </c>
      <c r="E14" s="4">
        <v>0.46</v>
      </c>
      <c r="F14" s="4">
        <v>14.5</v>
      </c>
      <c r="G14" s="4">
        <v>16.399999999999999</v>
      </c>
      <c r="H14" s="6">
        <f t="shared" si="3"/>
        <v>13.103448275862059</v>
      </c>
      <c r="I14" s="18">
        <v>3.45</v>
      </c>
      <c r="J14" s="6">
        <v>2.89</v>
      </c>
      <c r="K14" s="6">
        <f t="shared" si="4"/>
        <v>16.231884057971016</v>
      </c>
      <c r="L14" s="4">
        <v>56.4</v>
      </c>
      <c r="M14" s="4">
        <v>69.099999999999994</v>
      </c>
      <c r="N14" s="6">
        <f t="shared" si="5"/>
        <v>22.517730496453893</v>
      </c>
      <c r="O14" s="6">
        <v>7.45</v>
      </c>
      <c r="P14" s="6">
        <v>5.95</v>
      </c>
      <c r="Q14" s="6">
        <f t="shared" si="6"/>
        <v>20.134228187919462</v>
      </c>
      <c r="R14" s="3">
        <v>0.56000000000000005</v>
      </c>
      <c r="S14" s="3">
        <f>R14+0.076</f>
        <v>0.63600000000000001</v>
      </c>
      <c r="T14" s="6">
        <f t="shared" si="7"/>
        <v>13.571428571428562</v>
      </c>
      <c r="U14" s="4">
        <v>25.8</v>
      </c>
      <c r="V14" s="6">
        <f>U14+1.4</f>
        <v>27.2</v>
      </c>
      <c r="W14" s="6">
        <f t="shared" si="8"/>
        <v>5.4263565891472814</v>
      </c>
      <c r="X14" s="3">
        <v>82.16</v>
      </c>
      <c r="Y14" s="3">
        <v>84.98</v>
      </c>
      <c r="Z14" s="3">
        <f t="shared" si="9"/>
        <v>3.4323271665043911</v>
      </c>
      <c r="AA14" s="3">
        <f t="shared" si="10"/>
        <v>83.57</v>
      </c>
      <c r="AB14" s="6">
        <v>34</v>
      </c>
      <c r="AC14" s="6">
        <f>AB14-3.2</f>
        <v>30.8</v>
      </c>
      <c r="AD14" s="6">
        <f t="shared" si="11"/>
        <v>9.4117647058823515</v>
      </c>
      <c r="AE14" s="3">
        <f t="shared" si="12"/>
        <v>32.4</v>
      </c>
      <c r="AF14" s="4">
        <v>20.579999999999995</v>
      </c>
      <c r="AG14" s="3">
        <v>24.57</v>
      </c>
      <c r="AH14" s="6">
        <f t="shared" si="13"/>
        <v>19.387755102040849</v>
      </c>
      <c r="AI14" s="3">
        <f t="shared" si="14"/>
        <v>22.574999999999996</v>
      </c>
      <c r="AJ14" s="5">
        <v>1.911</v>
      </c>
      <c r="AK14" s="5">
        <v>2.512</v>
      </c>
      <c r="AL14" s="6">
        <f t="shared" si="15"/>
        <v>31.449502878074302</v>
      </c>
      <c r="AM14" s="3">
        <f t="shared" si="16"/>
        <v>2.2115</v>
      </c>
      <c r="AN14" s="5">
        <v>7.3140000000000001</v>
      </c>
      <c r="AO14" s="5">
        <v>9.9979999999999993</v>
      </c>
      <c r="AP14" s="6">
        <f t="shared" si="17"/>
        <v>36.696745966639313</v>
      </c>
      <c r="AQ14" s="3">
        <f t="shared" si="18"/>
        <v>8.6559999999999988</v>
      </c>
      <c r="AR14" s="3">
        <v>3.66</v>
      </c>
      <c r="AS14" s="3">
        <v>2.92</v>
      </c>
      <c r="AT14" s="6">
        <f t="shared" si="19"/>
        <v>20.218579234972683</v>
      </c>
      <c r="AU14" s="3">
        <f t="shared" si="20"/>
        <v>3.29</v>
      </c>
      <c r="AV14" s="5">
        <v>0.71899999999999997</v>
      </c>
      <c r="AW14" s="5">
        <v>0.51700000000000002</v>
      </c>
      <c r="AX14" s="6">
        <f t="shared" si="21"/>
        <v>28.094575799721831</v>
      </c>
      <c r="AY14" s="5">
        <f t="shared" si="22"/>
        <v>0.61799999999999999</v>
      </c>
      <c r="AZ14" s="5">
        <v>1.4489999999999998</v>
      </c>
      <c r="BA14" s="4">
        <v>1.113</v>
      </c>
      <c r="BB14" s="6">
        <f t="shared" si="23"/>
        <v>23.188405797101442</v>
      </c>
      <c r="BC14" s="5">
        <f t="shared" si="24"/>
        <v>1.2809999999999999</v>
      </c>
      <c r="BD14" s="5">
        <v>0.72499999999999998</v>
      </c>
      <c r="BE14" s="5">
        <v>1.022</v>
      </c>
      <c r="BF14" s="6">
        <f t="shared" si="25"/>
        <v>40.965517241379317</v>
      </c>
      <c r="BG14" s="5">
        <f t="shared" si="26"/>
        <v>0.87349999999999994</v>
      </c>
      <c r="BH14" s="5">
        <v>0.59899999999999998</v>
      </c>
      <c r="BI14" s="5">
        <v>0.627</v>
      </c>
      <c r="BJ14" s="6">
        <f>((BI14-BH17)/BH17)*100</f>
        <v>3.4653465346534684</v>
      </c>
      <c r="BK14" s="5">
        <f t="shared" si="27"/>
        <v>0.61299999999999999</v>
      </c>
      <c r="BL14" s="5">
        <v>0.53100000000000003</v>
      </c>
      <c r="BM14" s="5">
        <v>0.55200000000000005</v>
      </c>
      <c r="BN14" s="6">
        <f t="shared" si="28"/>
        <v>3.9548022598870087</v>
      </c>
      <c r="BO14" s="5">
        <f t="shared" si="29"/>
        <v>0.54150000000000009</v>
      </c>
      <c r="BP14" s="6">
        <v>8.52</v>
      </c>
      <c r="BQ14" s="7"/>
      <c r="BR14" s="7"/>
      <c r="BS14" s="12"/>
      <c r="BT14" s="12"/>
      <c r="BU14" s="6"/>
      <c r="BW14" s="4">
        <v>62.8</v>
      </c>
      <c r="BX14" s="4">
        <f t="shared" ref="BX14:BX20" si="62">BW14+5.4</f>
        <v>68.2</v>
      </c>
      <c r="BY14" s="6">
        <f t="shared" si="30"/>
        <v>8.5987261146496898</v>
      </c>
      <c r="BZ14" s="4">
        <v>16.8</v>
      </c>
      <c r="CA14" s="4">
        <v>17.8</v>
      </c>
      <c r="CB14" s="6">
        <f t="shared" si="31"/>
        <v>5.9523809523809517</v>
      </c>
      <c r="CC14" s="4">
        <v>54.6</v>
      </c>
      <c r="CD14" s="6">
        <f>CC14+3.56</f>
        <v>58.160000000000004</v>
      </c>
      <c r="CE14" s="6">
        <f t="shared" si="32"/>
        <v>6.5201465201465245</v>
      </c>
      <c r="CF14" s="6">
        <v>40.299999999999997</v>
      </c>
      <c r="CG14" s="6">
        <f t="shared" si="59"/>
        <v>40.974999999999994</v>
      </c>
      <c r="CH14" s="6">
        <f t="shared" si="33"/>
        <v>1.6749379652605387</v>
      </c>
      <c r="CI14" s="3">
        <v>73.646000000000001</v>
      </c>
      <c r="CJ14" s="3">
        <v>78.23</v>
      </c>
      <c r="CK14" s="3">
        <f t="shared" si="34"/>
        <v>6.2243706379165236</v>
      </c>
      <c r="CL14" s="3">
        <f t="shared" si="35"/>
        <v>75.938000000000002</v>
      </c>
      <c r="CM14" s="6">
        <v>29</v>
      </c>
      <c r="CN14" s="6">
        <v>25.6</v>
      </c>
      <c r="CO14" s="6">
        <f t="shared" si="36"/>
        <v>11.724137931034479</v>
      </c>
      <c r="CP14" s="3">
        <f t="shared" si="37"/>
        <v>27.3</v>
      </c>
      <c r="CQ14" s="16">
        <v>16.819999999999993</v>
      </c>
      <c r="CR14" s="16">
        <v>20.23</v>
      </c>
      <c r="CS14" s="6">
        <f t="shared" si="38"/>
        <v>20.273483947681385</v>
      </c>
      <c r="CT14" s="3">
        <f t="shared" si="39"/>
        <v>18.524999999999999</v>
      </c>
      <c r="CU14" s="5">
        <v>1.3109999999999999</v>
      </c>
      <c r="CV14" s="19">
        <v>1.496</v>
      </c>
      <c r="CW14" s="6">
        <f t="shared" si="40"/>
        <v>14.11136536994661</v>
      </c>
      <c r="CX14" s="3">
        <f t="shared" si="41"/>
        <v>1.4035</v>
      </c>
      <c r="CY14" s="5">
        <v>2.145</v>
      </c>
      <c r="CZ14" s="5">
        <v>2.7450000000000001</v>
      </c>
      <c r="DA14" s="6">
        <v>27.972027972027973</v>
      </c>
      <c r="DB14" s="3">
        <f t="shared" si="42"/>
        <v>2.4450000000000003</v>
      </c>
      <c r="DC14" s="3">
        <v>3.42</v>
      </c>
      <c r="DD14" s="3">
        <v>2.71</v>
      </c>
      <c r="DE14" s="6">
        <f t="shared" si="43"/>
        <v>20.760233918128655</v>
      </c>
      <c r="DF14" s="3">
        <f t="shared" si="44"/>
        <v>3.0649999999999999</v>
      </c>
      <c r="DG14" s="5">
        <v>0.20100000000000001</v>
      </c>
      <c r="DH14" s="5">
        <v>0.153</v>
      </c>
      <c r="DI14" s="6">
        <f t="shared" si="45"/>
        <v>23.880597014925378</v>
      </c>
      <c r="DJ14" s="3">
        <f t="shared" si="46"/>
        <v>0.17699999999999999</v>
      </c>
      <c r="DK14" s="5">
        <v>0.39800000000000002</v>
      </c>
      <c r="DL14" s="5">
        <v>0.27599999999999997</v>
      </c>
      <c r="DM14" s="6">
        <f t="shared" si="47"/>
        <v>30.653266331658301</v>
      </c>
      <c r="DN14" s="3">
        <f t="shared" si="48"/>
        <v>0.33699999999999997</v>
      </c>
      <c r="DO14" s="5">
        <v>0.76637999999999995</v>
      </c>
      <c r="DP14" s="5">
        <v>0.94599999999999995</v>
      </c>
      <c r="DQ14" s="6">
        <f t="shared" si="49"/>
        <v>23.437459223883714</v>
      </c>
      <c r="DR14" s="3">
        <f t="shared" si="50"/>
        <v>0.85619000000000001</v>
      </c>
      <c r="DS14" s="5">
        <v>0.56899999999999995</v>
      </c>
      <c r="DT14" s="5">
        <v>0.59599999999999997</v>
      </c>
      <c r="DU14" s="6">
        <f>((DT14-DS17)/DS17)*100</f>
        <v>4.7451669595782118</v>
      </c>
      <c r="DV14" s="3">
        <f t="shared" si="52"/>
        <v>0.58250000000000002</v>
      </c>
      <c r="DW14" s="5">
        <v>0.55600000000000005</v>
      </c>
      <c r="DX14" s="5">
        <v>0.58099999999999996</v>
      </c>
      <c r="DY14" s="6">
        <f>((DX14-DW17)/DW17)*100</f>
        <v>8.8014981273408104</v>
      </c>
      <c r="DZ14" s="3">
        <f t="shared" si="54"/>
        <v>0.56850000000000001</v>
      </c>
      <c r="EA14" s="6">
        <v>8.52</v>
      </c>
    </row>
    <row r="15" spans="1:131" s="13" customFormat="1" x14ac:dyDescent="0.45">
      <c r="A15" s="13" t="s">
        <v>46</v>
      </c>
      <c r="B15" s="20">
        <f>AVERAGE(B2:B14)</f>
        <v>8.1888461538461534</v>
      </c>
      <c r="C15" s="20">
        <f t="shared" ref="C15:BX15" si="63">AVERAGE(C2:C14)</f>
        <v>3.7999999999999994</v>
      </c>
      <c r="D15" s="20">
        <f t="shared" si="63"/>
        <v>8.4761538461538475</v>
      </c>
      <c r="E15" s="20">
        <f t="shared" si="63"/>
        <v>0.4507692307692307</v>
      </c>
      <c r="F15" s="20">
        <f t="shared" si="63"/>
        <v>15.976923076923079</v>
      </c>
      <c r="G15" s="20">
        <f t="shared" si="63"/>
        <v>17.600000000000001</v>
      </c>
      <c r="H15" s="20">
        <f t="shared" si="63"/>
        <v>10.122463430484434</v>
      </c>
      <c r="I15" s="20">
        <f t="shared" si="63"/>
        <v>3.3646153846153855</v>
      </c>
      <c r="J15" s="20">
        <f t="shared" si="63"/>
        <v>2.9192307692307695</v>
      </c>
      <c r="K15" s="20">
        <f t="shared" si="63"/>
        <v>12.620481706457891</v>
      </c>
      <c r="L15" s="20">
        <f t="shared" si="63"/>
        <v>59.738461538461529</v>
      </c>
      <c r="M15" s="20">
        <f t="shared" si="63"/>
        <v>66.300000000000011</v>
      </c>
      <c r="N15" s="20">
        <f t="shared" si="63"/>
        <v>10.981866417124756</v>
      </c>
      <c r="O15" s="20">
        <f t="shared" si="63"/>
        <v>6.2030769230769245</v>
      </c>
      <c r="P15" s="20">
        <f t="shared" si="63"/>
        <v>5.74</v>
      </c>
      <c r="Q15" s="20">
        <f t="shared" si="63"/>
        <v>7.2501997108485181</v>
      </c>
      <c r="R15" s="20">
        <f t="shared" si="63"/>
        <v>0.61769230769230765</v>
      </c>
      <c r="S15" s="20">
        <f t="shared" si="63"/>
        <v>0.68123076923076908</v>
      </c>
      <c r="T15" s="20">
        <f t="shared" si="63"/>
        <v>10.329840961555494</v>
      </c>
      <c r="U15" s="20">
        <f t="shared" si="63"/>
        <v>25.464615384615385</v>
      </c>
      <c r="V15" s="20">
        <f t="shared" si="63"/>
        <v>26.356923076923081</v>
      </c>
      <c r="W15" s="20">
        <f t="shared" si="63"/>
        <v>3.5043293604585446</v>
      </c>
      <c r="X15" s="20">
        <f t="shared" si="63"/>
        <v>83.234615384615381</v>
      </c>
      <c r="Y15" s="20">
        <f t="shared" si="63"/>
        <v>86.666153846153847</v>
      </c>
      <c r="Z15" s="20">
        <f t="shared" si="63"/>
        <v>4.1296313625783991</v>
      </c>
      <c r="AA15" s="20">
        <f>AVERAGE(AA2:AA14)</f>
        <v>84.950384615384621</v>
      </c>
      <c r="AB15" s="20">
        <f t="shared" si="63"/>
        <v>33.695384615384619</v>
      </c>
      <c r="AC15" s="20">
        <f t="shared" si="63"/>
        <v>30.823076923076933</v>
      </c>
      <c r="AD15" s="20">
        <f t="shared" si="63"/>
        <v>8.5213835134260201</v>
      </c>
      <c r="AE15" s="20">
        <f>AVERAGE(AE2:AE14)</f>
        <v>32.259230769230768</v>
      </c>
      <c r="AF15" s="20">
        <f t="shared" si="63"/>
        <v>21.905384615384612</v>
      </c>
      <c r="AG15" s="20">
        <f t="shared" si="63"/>
        <v>25.169999999999998</v>
      </c>
      <c r="AH15" s="20">
        <f t="shared" si="63"/>
        <v>14.956211353013062</v>
      </c>
      <c r="AI15" s="20">
        <f>AVERAGE(AI2:AI14)</f>
        <v>23.537692307692303</v>
      </c>
      <c r="AJ15" s="26">
        <f t="shared" si="63"/>
        <v>2.0662800000000003</v>
      </c>
      <c r="AK15" s="26">
        <f t="shared" si="63"/>
        <v>2.4659692307692307</v>
      </c>
      <c r="AL15" s="20">
        <f t="shared" si="63"/>
        <v>19.695125560707687</v>
      </c>
      <c r="AM15" s="20">
        <f>AVERAGE(AM2:AM14)</f>
        <v>2.2661246153846153</v>
      </c>
      <c r="AN15" s="26">
        <f t="shared" si="63"/>
        <v>7.4516153846153852</v>
      </c>
      <c r="AO15" s="26">
        <f t="shared" si="63"/>
        <v>10.179615384615383</v>
      </c>
      <c r="AP15" s="20">
        <f t="shared" si="63"/>
        <v>36.607756442316742</v>
      </c>
      <c r="AQ15" s="20">
        <f>AVERAGE(AQ2:AQ14)</f>
        <v>8.815615384615386</v>
      </c>
      <c r="AR15" s="26">
        <f t="shared" si="63"/>
        <v>3.6561538461538463</v>
      </c>
      <c r="AS15" s="26">
        <f t="shared" si="63"/>
        <v>3.0830769230769235</v>
      </c>
      <c r="AT15" s="20">
        <f t="shared" si="63"/>
        <v>15.720721253223143</v>
      </c>
      <c r="AU15" s="20">
        <f>AVERAGE(AU2:AU14)</f>
        <v>3.3696153846153845</v>
      </c>
      <c r="AV15" s="26">
        <f t="shared" si="63"/>
        <v>0.67992307692307685</v>
      </c>
      <c r="AW15" s="26">
        <f t="shared" si="63"/>
        <v>0.52792307692307694</v>
      </c>
      <c r="AX15" s="20">
        <f t="shared" si="63"/>
        <v>22.391238367570086</v>
      </c>
      <c r="AY15" s="26">
        <f>AVERAGE(AY2:AY14)</f>
        <v>0.60392307692307701</v>
      </c>
      <c r="AZ15" s="26">
        <f t="shared" si="63"/>
        <v>1.1725384615384615</v>
      </c>
      <c r="BA15" s="26">
        <f t="shared" si="63"/>
        <v>0.89476923076923076</v>
      </c>
      <c r="BB15" s="20">
        <f t="shared" si="63"/>
        <v>23.507445697112335</v>
      </c>
      <c r="BC15" s="26">
        <f>AVERAGE(BC2:BC14)</f>
        <v>1.0336538461538463</v>
      </c>
      <c r="BD15" s="26">
        <f t="shared" si="63"/>
        <v>0.75861538461538458</v>
      </c>
      <c r="BE15" s="26">
        <f t="shared" si="63"/>
        <v>0.94784615384615378</v>
      </c>
      <c r="BF15" s="20">
        <f t="shared" si="63"/>
        <v>25.069887457787981</v>
      </c>
      <c r="BG15" s="26">
        <f>AVERAGE(BG2:BG14)</f>
        <v>0.85323076923076946</v>
      </c>
      <c r="BH15" s="26">
        <f t="shared" si="63"/>
        <v>0.61930769230769234</v>
      </c>
      <c r="BI15" s="26">
        <f t="shared" si="63"/>
        <v>0.64776923076923087</v>
      </c>
      <c r="BJ15" s="20">
        <f t="shared" si="63"/>
        <v>4.7713534597270284</v>
      </c>
      <c r="BK15" s="26">
        <f>AVERAGE(BK2:BK14)</f>
        <v>0.63353846153846161</v>
      </c>
      <c r="BL15" s="26">
        <f t="shared" si="63"/>
        <v>0.54115384615384621</v>
      </c>
      <c r="BM15" s="26">
        <f t="shared" si="63"/>
        <v>0.5617692307692308</v>
      </c>
      <c r="BN15" s="20">
        <f t="shared" si="63"/>
        <v>3.8070677774985504</v>
      </c>
      <c r="BO15" s="26">
        <f>AVERAGE(BO2:BO14)</f>
        <v>0.55146153846153834</v>
      </c>
      <c r="BP15" s="20">
        <f t="shared" si="63"/>
        <v>8.1888461538461534</v>
      </c>
      <c r="BQ15" s="10"/>
      <c r="BR15" s="10"/>
      <c r="BS15" s="14"/>
      <c r="BT15" s="14"/>
      <c r="BU15" s="20"/>
      <c r="BV15" s="20"/>
      <c r="BW15" s="20">
        <f t="shared" si="63"/>
        <v>62.976923076923065</v>
      </c>
      <c r="BX15" s="20">
        <f t="shared" si="63"/>
        <v>66.646153846153851</v>
      </c>
      <c r="BY15" s="20">
        <f t="shared" ref="BY15:EA15" si="64">AVERAGE(BY2:BY14)</f>
        <v>5.8675922317776648</v>
      </c>
      <c r="BZ15" s="20">
        <f t="shared" si="64"/>
        <v>17</v>
      </c>
      <c r="CA15" s="20">
        <f t="shared" si="64"/>
        <v>17.815384615384616</v>
      </c>
      <c r="CB15" s="20">
        <f t="shared" si="64"/>
        <v>4.7923880276160178</v>
      </c>
      <c r="CC15" s="20">
        <f t="shared" si="64"/>
        <v>58.784615384615371</v>
      </c>
      <c r="CD15" s="20">
        <f t="shared" si="64"/>
        <v>61.387692307692312</v>
      </c>
      <c r="CE15" s="20">
        <f t="shared" si="64"/>
        <v>4.4959198999031145</v>
      </c>
      <c r="CF15" s="20">
        <f t="shared" si="64"/>
        <v>41.349230769230758</v>
      </c>
      <c r="CG15" s="20">
        <f t="shared" si="64"/>
        <v>41.890384615384612</v>
      </c>
      <c r="CH15" s="20">
        <f t="shared" si="64"/>
        <v>1.3114892394641364</v>
      </c>
      <c r="CI15" s="20">
        <f t="shared" si="64"/>
        <v>74.812153846153848</v>
      </c>
      <c r="CJ15" s="20">
        <f t="shared" si="64"/>
        <v>79.848461538461549</v>
      </c>
      <c r="CK15" s="20">
        <f t="shared" si="64"/>
        <v>6.7432680980454682</v>
      </c>
      <c r="CL15" s="20">
        <f>AVERAGE(CL2:CL14)</f>
        <v>77.330307692307684</v>
      </c>
      <c r="CM15" s="20">
        <f t="shared" si="64"/>
        <v>28.695384615384619</v>
      </c>
      <c r="CN15" s="20">
        <f t="shared" si="64"/>
        <v>25.62307692307693</v>
      </c>
      <c r="CO15" s="20">
        <f t="shared" si="64"/>
        <v>10.705001529541494</v>
      </c>
      <c r="CP15" s="20">
        <f>AVERAGE(CP2:CP14)</f>
        <v>27.159230769230774</v>
      </c>
      <c r="CQ15" s="20">
        <f t="shared" si="64"/>
        <v>18.288461538461533</v>
      </c>
      <c r="CR15" s="20">
        <f t="shared" si="64"/>
        <v>21.209230769230771</v>
      </c>
      <c r="CS15" s="20">
        <f t="shared" si="64"/>
        <v>16.164949179399841</v>
      </c>
      <c r="CT15" s="20">
        <f>AVERAGE(CT2:CT14)</f>
        <v>19.748846153846152</v>
      </c>
      <c r="CU15" s="20">
        <f t="shared" si="64"/>
        <v>1.2492030769230771</v>
      </c>
      <c r="CV15" s="20">
        <f t="shared" si="64"/>
        <v>1.4746923076923077</v>
      </c>
      <c r="CW15" s="20">
        <f t="shared" si="64"/>
        <v>18.223194060947208</v>
      </c>
      <c r="CX15" s="20">
        <f>AVERAGE(CX2:CX14)</f>
        <v>1.3619476923076925</v>
      </c>
      <c r="CY15" s="20">
        <f t="shared" si="64"/>
        <v>2.4920769230769229</v>
      </c>
      <c r="CZ15" s="20">
        <f t="shared" si="64"/>
        <v>2.8795384615384609</v>
      </c>
      <c r="DA15" s="20">
        <f t="shared" si="64"/>
        <v>15.781760155551154</v>
      </c>
      <c r="DB15" s="20">
        <f>AVERAGE(DB2:DB14)</f>
        <v>2.6858076923076917</v>
      </c>
      <c r="DC15" s="20">
        <f t="shared" si="64"/>
        <v>3.1730769230769229</v>
      </c>
      <c r="DD15" s="20">
        <f t="shared" si="64"/>
        <v>2.6253846153846152</v>
      </c>
      <c r="DE15" s="20">
        <f t="shared" si="64"/>
        <v>17.193503331535631</v>
      </c>
      <c r="DF15" s="20">
        <f>AVERAGE(DF2:DF14)</f>
        <v>2.8992307692307691</v>
      </c>
      <c r="DG15" s="26">
        <f t="shared" si="64"/>
        <v>0.18015384615384616</v>
      </c>
      <c r="DH15" s="26">
        <f t="shared" si="64"/>
        <v>0.14023076923076924</v>
      </c>
      <c r="DI15" s="26">
        <f t="shared" si="64"/>
        <v>22.163126075783811</v>
      </c>
      <c r="DJ15" s="20">
        <f>AVERAGE(DJ2:DJ14)</f>
        <v>0.16019230769230766</v>
      </c>
      <c r="DK15" s="26">
        <f t="shared" si="64"/>
        <v>0.36523076923076925</v>
      </c>
      <c r="DL15" s="26">
        <f t="shared" si="64"/>
        <v>0.27553846153846151</v>
      </c>
      <c r="DM15" s="26">
        <f t="shared" si="64"/>
        <v>24.535005013472457</v>
      </c>
      <c r="DN15" s="20">
        <f>AVERAGE(DN2:DN14)</f>
        <v>0.32038461538461538</v>
      </c>
      <c r="DO15" s="26">
        <f t="shared" si="64"/>
        <v>0.80286769230769217</v>
      </c>
      <c r="DP15" s="26">
        <f t="shared" si="64"/>
        <v>0.96784615384615358</v>
      </c>
      <c r="DQ15" s="26">
        <f t="shared" si="64"/>
        <v>20.616300038681899</v>
      </c>
      <c r="DR15" s="20">
        <f>AVERAGE(DR2:DR14)</f>
        <v>0.88535692307692315</v>
      </c>
      <c r="DS15" s="26">
        <f t="shared" si="64"/>
        <v>0.60599999999999998</v>
      </c>
      <c r="DT15" s="26">
        <f t="shared" si="64"/>
        <v>0.63400000000000012</v>
      </c>
      <c r="DU15" s="26">
        <f t="shared" si="64"/>
        <v>4.8932051438792517</v>
      </c>
      <c r="DV15" s="20">
        <f>AVERAGE(DV2:DV14)</f>
        <v>0.62</v>
      </c>
      <c r="DW15" s="26">
        <f t="shared" si="64"/>
        <v>0.55253846153846164</v>
      </c>
      <c r="DX15" s="26">
        <f t="shared" si="64"/>
        <v>0.57553846153846144</v>
      </c>
      <c r="DY15" s="26">
        <f t="shared" si="64"/>
        <v>4.400042940108829</v>
      </c>
      <c r="DZ15" s="20">
        <f>AVERAGE(DZ2:DZ14)</f>
        <v>0.56403846153846149</v>
      </c>
      <c r="EA15" s="20">
        <f t="shared" si="64"/>
        <v>8.1888461538461534</v>
      </c>
    </row>
    <row r="16" spans="1:131" s="13" customFormat="1" x14ac:dyDescent="0.45">
      <c r="A16" s="13" t="s">
        <v>91</v>
      </c>
      <c r="B16" s="20">
        <f>STDEV(B2:B15)</f>
        <v>0.33988772946232304</v>
      </c>
      <c r="C16" s="20">
        <f t="shared" ref="C16:BX16" si="65">STDEV(C2:C15)</f>
        <v>1.2489995996796823</v>
      </c>
      <c r="D16" s="20">
        <f t="shared" si="65"/>
        <v>2.4502983757447785</v>
      </c>
      <c r="E16" s="20">
        <f t="shared" si="65"/>
        <v>5.9930926710100224E-2</v>
      </c>
      <c r="F16" s="20">
        <f t="shared" si="65"/>
        <v>1.8572742004403358</v>
      </c>
      <c r="G16" s="20">
        <f t="shared" si="65"/>
        <v>2.1651079205647643</v>
      </c>
      <c r="H16" s="20">
        <f t="shared" si="65"/>
        <v>3.3164198294543614</v>
      </c>
      <c r="I16" s="20">
        <f t="shared" si="65"/>
        <v>1.1467184979799809</v>
      </c>
      <c r="J16" s="20">
        <f t="shared" si="65"/>
        <v>0.96242851113901096</v>
      </c>
      <c r="K16" s="20">
        <f t="shared" si="65"/>
        <v>6.4948053429272834</v>
      </c>
      <c r="L16" s="20">
        <f t="shared" si="65"/>
        <v>2.6925933914346656</v>
      </c>
      <c r="M16" s="20">
        <f t="shared" si="65"/>
        <v>3.8896311867876081</v>
      </c>
      <c r="N16" s="20">
        <f t="shared" si="65"/>
        <v>4.2709958117778974</v>
      </c>
      <c r="O16" s="20">
        <f t="shared" si="65"/>
        <v>0.56627507063378812</v>
      </c>
      <c r="P16" s="20">
        <f t="shared" si="65"/>
        <v>0.5011985634456666</v>
      </c>
      <c r="Q16" s="20">
        <f t="shared" si="65"/>
        <v>5.785980632791091</v>
      </c>
      <c r="R16" s="20">
        <f t="shared" si="65"/>
        <v>2.4543163282375106E-2</v>
      </c>
      <c r="S16" s="20">
        <f t="shared" si="65"/>
        <v>2.0969405721940736E-2</v>
      </c>
      <c r="T16" s="20">
        <f t="shared" si="65"/>
        <v>1.2720459386320087</v>
      </c>
      <c r="U16" s="20">
        <f t="shared" si="65"/>
        <v>0.47711658605249796</v>
      </c>
      <c r="V16" s="20">
        <f t="shared" si="65"/>
        <v>0.5139198473180967</v>
      </c>
      <c r="W16" s="20">
        <f t="shared" si="65"/>
        <v>0.59610515802968</v>
      </c>
      <c r="X16" s="20">
        <f>STDEV(X2:X15)</f>
        <v>1.2043166934925602</v>
      </c>
      <c r="Y16" s="20">
        <f t="shared" si="65"/>
        <v>0.95802311246841387</v>
      </c>
      <c r="Z16" s="20">
        <f>STDEV(Z2:Z15)</f>
        <v>0.70320840773463855</v>
      </c>
      <c r="AA16" s="20">
        <f t="shared" si="65"/>
        <v>1.0532412637963395</v>
      </c>
      <c r="AB16" s="20">
        <f t="shared" si="65"/>
        <v>0.9914760975792648</v>
      </c>
      <c r="AC16" s="20">
        <f t="shared" si="65"/>
        <v>0.96169229538658663</v>
      </c>
      <c r="AD16" s="20">
        <f t="shared" si="65"/>
        <v>1.1757145925855457</v>
      </c>
      <c r="AE16" s="20">
        <f t="shared" ref="AE16" si="66">STDEV(AE2:AE15)</f>
        <v>0.95560260116899565</v>
      </c>
      <c r="AF16" s="20">
        <f t="shared" si="65"/>
        <v>0.91615093973575001</v>
      </c>
      <c r="AG16" s="20">
        <f t="shared" si="65"/>
        <v>1.0793017685950062</v>
      </c>
      <c r="AH16" s="20">
        <f t="shared" si="65"/>
        <v>3.6262864926699012</v>
      </c>
      <c r="AI16" s="20">
        <f t="shared" si="65"/>
        <v>0.92638797194059741</v>
      </c>
      <c r="AJ16" s="20">
        <f t="shared" si="65"/>
        <v>0.14229352177264271</v>
      </c>
      <c r="AK16" s="20">
        <f t="shared" si="65"/>
        <v>0.11541648585492707</v>
      </c>
      <c r="AL16" s="20">
        <f t="shared" si="65"/>
        <v>7.0102610920733648</v>
      </c>
      <c r="AM16" s="20">
        <f t="shared" si="65"/>
        <v>0.11435580222172877</v>
      </c>
      <c r="AN16" s="20">
        <f t="shared" si="65"/>
        <v>0.20677060439104175</v>
      </c>
      <c r="AO16" s="20">
        <f t="shared" si="65"/>
        <v>0.44669720228869175</v>
      </c>
      <c r="AP16" s="20">
        <f t="shared" si="65"/>
        <v>4.5093665419383973</v>
      </c>
      <c r="AQ16" s="20">
        <f t="shared" si="65"/>
        <v>0.30159742359171415</v>
      </c>
      <c r="AR16" s="20">
        <f t="shared" si="65"/>
        <v>0.29803299924513937</v>
      </c>
      <c r="AS16" s="20">
        <f t="shared" si="65"/>
        <v>0.29297898626101593</v>
      </c>
      <c r="AT16" s="20">
        <f t="shared" si="65"/>
        <v>2.7432703725479826</v>
      </c>
      <c r="AU16" s="20">
        <f t="shared" ref="AU16" si="67">STDEV(AU2:AU15)</f>
        <v>0.29108855075165396</v>
      </c>
      <c r="AV16" s="26">
        <f t="shared" si="65"/>
        <v>7.1127687499274131E-2</v>
      </c>
      <c r="AW16" s="26">
        <f t="shared" si="65"/>
        <v>6.1015082042773672E-2</v>
      </c>
      <c r="AX16" s="26">
        <f t="shared" si="65"/>
        <v>2.6465529894888653</v>
      </c>
      <c r="AY16" s="26">
        <f t="shared" ref="AY16" si="68">STDEV(AY2:AY15)</f>
        <v>6.5279236348357195E-2</v>
      </c>
      <c r="AZ16" s="26">
        <f t="shared" si="65"/>
        <v>0.13961188806810385</v>
      </c>
      <c r="BA16" s="26">
        <f t="shared" si="65"/>
        <v>9.3720660103188289E-2</v>
      </c>
      <c r="BB16" s="26">
        <f t="shared" si="65"/>
        <v>2.5481273701346407</v>
      </c>
      <c r="BC16" s="26">
        <f t="shared" ref="BC16" si="69">STDEV(BC2:BC15)</f>
        <v>0.11574397884578197</v>
      </c>
      <c r="BD16" s="20">
        <f t="shared" si="65"/>
        <v>1.9257519856043712E-2</v>
      </c>
      <c r="BE16" s="20">
        <f t="shared" si="65"/>
        <v>5.228302585829752E-2</v>
      </c>
      <c r="BF16" s="20">
        <f t="shared" si="65"/>
        <v>8.3166722287057731</v>
      </c>
      <c r="BG16" s="26">
        <f t="shared" ref="BG16" si="70">STDEV(BG2:BG15)</f>
        <v>2.5404130028111697E-2</v>
      </c>
      <c r="BH16" s="20">
        <f t="shared" si="65"/>
        <v>1.2712105771118134E-2</v>
      </c>
      <c r="BI16" s="20">
        <f t="shared" si="65"/>
        <v>1.591880284517869E-2</v>
      </c>
      <c r="BJ16" s="20">
        <f t="shared" si="65"/>
        <v>1.7496603709261391</v>
      </c>
      <c r="BK16" s="26">
        <f t="shared" ref="BK16" si="71">STDEV(BK2:BK15)</f>
        <v>1.3396988092135815E-2</v>
      </c>
      <c r="BL16" s="26">
        <f t="shared" si="65"/>
        <v>1.0889982368045028E-2</v>
      </c>
      <c r="BM16" s="26">
        <f t="shared" si="65"/>
        <v>1.5242419786462527E-2</v>
      </c>
      <c r="BN16" s="20">
        <f t="shared" si="65"/>
        <v>1.7573245024768498</v>
      </c>
      <c r="BO16" s="26">
        <f t="shared" ref="BO16" si="72">STDEV(BO2:BO15)</f>
        <v>1.2354478382136347E-2</v>
      </c>
      <c r="BP16" s="20">
        <f t="shared" si="65"/>
        <v>0.33988772946232304</v>
      </c>
      <c r="BQ16" s="10"/>
      <c r="BR16" s="10"/>
      <c r="BS16" s="14"/>
      <c r="BT16" s="14"/>
      <c r="BU16" s="20"/>
      <c r="BV16" s="20"/>
      <c r="BW16" s="20">
        <f t="shared" si="65"/>
        <v>2.1948028985113015</v>
      </c>
      <c r="BX16" s="20">
        <f t="shared" si="65"/>
        <v>1.7526311580966947</v>
      </c>
      <c r="BY16" s="20">
        <f t="shared" ref="BY16:EA16" si="73">STDEV(BY2:BY15)</f>
        <v>1.6703594605484042</v>
      </c>
      <c r="BZ16" s="20">
        <f t="shared" si="73"/>
        <v>0.51291024855906631</v>
      </c>
      <c r="CA16" s="20">
        <f t="shared" si="73"/>
        <v>0.57491959818630145</v>
      </c>
      <c r="CB16" s="20">
        <f t="shared" si="73"/>
        <v>0.82919833140914312</v>
      </c>
      <c r="CC16" s="20">
        <f t="shared" si="73"/>
        <v>2.5898755995803699</v>
      </c>
      <c r="CD16" s="20">
        <f t="shared" si="73"/>
        <v>2.0268283440130479</v>
      </c>
      <c r="CE16" s="20">
        <f t="shared" si="73"/>
        <v>2.1930761155566558</v>
      </c>
      <c r="CF16" s="20">
        <f t="shared" si="73"/>
        <v>0.83528402851007844</v>
      </c>
      <c r="CG16" s="20">
        <f t="shared" si="73"/>
        <v>0.7929799239345956</v>
      </c>
      <c r="CH16" s="20">
        <f t="shared" si="73"/>
        <v>0.21499077857149243</v>
      </c>
      <c r="CI16" s="20">
        <f t="shared" si="73"/>
        <v>1.2573044332498895</v>
      </c>
      <c r="CJ16" s="20">
        <f t="shared" si="73"/>
        <v>0.94713207716645043</v>
      </c>
      <c r="CK16" s="20">
        <f t="shared" si="73"/>
        <v>0.89637202046345976</v>
      </c>
      <c r="CL16" s="20">
        <f t="shared" si="73"/>
        <v>1.0715984024319323</v>
      </c>
      <c r="CM16" s="20">
        <f t="shared" si="73"/>
        <v>0.9914760975792648</v>
      </c>
      <c r="CN16" s="20">
        <f t="shared" si="73"/>
        <v>0.96169229538658663</v>
      </c>
      <c r="CO16" s="20">
        <f t="shared" si="73"/>
        <v>1.379009149347306</v>
      </c>
      <c r="CP16" s="20">
        <f t="shared" si="73"/>
        <v>0.95560260116899498</v>
      </c>
      <c r="CQ16" s="20">
        <f t="shared" si="73"/>
        <v>0.95335719477455139</v>
      </c>
      <c r="CR16" s="20">
        <f t="shared" si="73"/>
        <v>0.92838537703047841</v>
      </c>
      <c r="CS16" s="20">
        <f t="shared" si="73"/>
        <v>5.7758616148869848</v>
      </c>
      <c r="CT16" s="20">
        <f t="shared" si="73"/>
        <v>0.8038133964617411</v>
      </c>
      <c r="CU16" s="20">
        <f t="shared" si="73"/>
        <v>0.11500663709172583</v>
      </c>
      <c r="CV16" s="20">
        <f t="shared" si="73"/>
        <v>0.11840827973608593</v>
      </c>
      <c r="CW16" s="20">
        <f t="shared" si="73"/>
        <v>3.0638299952359906</v>
      </c>
      <c r="CX16" s="20">
        <f t="shared" si="73"/>
        <v>0.11578994570101406</v>
      </c>
      <c r="CY16" s="20">
        <f t="shared" si="73"/>
        <v>0.2113150988593033</v>
      </c>
      <c r="CZ16" s="20">
        <f t="shared" si="73"/>
        <v>0.22190143875313215</v>
      </c>
      <c r="DA16" s="20">
        <f t="shared" si="73"/>
        <v>6.1346836542832195</v>
      </c>
      <c r="DB16" s="20">
        <f t="shared" si="73"/>
        <v>0.20572213695452432</v>
      </c>
      <c r="DC16" s="20">
        <f t="shared" si="73"/>
        <v>0.1608336271471292</v>
      </c>
      <c r="DD16" s="20">
        <f t="shared" si="73"/>
        <v>0.12658930472597565</v>
      </c>
      <c r="DE16" s="20">
        <f t="shared" si="73"/>
        <v>3.0827451011644782</v>
      </c>
      <c r="DF16" s="20">
        <f t="shared" si="73"/>
        <v>0.13386052089116662</v>
      </c>
      <c r="DG16" s="26">
        <f t="shared" si="73"/>
        <v>1.7710692788630675E-2</v>
      </c>
      <c r="DH16" s="26">
        <f t="shared" si="73"/>
        <v>1.5338006319917285E-2</v>
      </c>
      <c r="DI16" s="26">
        <f t="shared" si="73"/>
        <v>3.4623205106002461</v>
      </c>
      <c r="DJ16" s="26">
        <f t="shared" si="73"/>
        <v>1.6169223450192293E-2</v>
      </c>
      <c r="DK16" s="26">
        <f t="shared" si="73"/>
        <v>1.5591683415076664E-2</v>
      </c>
      <c r="DL16" s="26">
        <f t="shared" si="73"/>
        <v>1.6481296553811368E-2</v>
      </c>
      <c r="DM16" s="26">
        <f t="shared" si="73"/>
        <v>3.6344733595212544</v>
      </c>
      <c r="DN16" s="26">
        <f t="shared" si="73"/>
        <v>1.4262853644444377E-2</v>
      </c>
      <c r="DO16" s="26">
        <f t="shared" si="73"/>
        <v>1.8122996081836189E-2</v>
      </c>
      <c r="DP16" s="26">
        <f t="shared" si="73"/>
        <v>4.6071593373534725E-2</v>
      </c>
      <c r="DQ16" s="26">
        <f t="shared" si="73"/>
        <v>6.4788378437071517</v>
      </c>
      <c r="DR16" s="26">
        <f t="shared" si="73"/>
        <v>2.4443373298807431E-2</v>
      </c>
      <c r="DS16" s="26">
        <f t="shared" si="73"/>
        <v>1.5874507866387558E-2</v>
      </c>
      <c r="DT16" s="26">
        <f t="shared" si="73"/>
        <v>2.1133276712696152E-2</v>
      </c>
      <c r="DU16" s="26">
        <f t="shared" si="73"/>
        <v>1.8703968391653192</v>
      </c>
      <c r="DV16" s="26">
        <f t="shared" si="73"/>
        <v>1.7647183257479854E-2</v>
      </c>
      <c r="DW16" s="26">
        <f t="shared" si="73"/>
        <v>8.3997745813653383E-3</v>
      </c>
      <c r="DX16" s="26">
        <f t="shared" si="73"/>
        <v>8.6167581322710383E-3</v>
      </c>
      <c r="DY16" s="26">
        <f t="shared" si="73"/>
        <v>1.7776857012632081</v>
      </c>
      <c r="DZ16" s="20">
        <f t="shared" si="73"/>
        <v>7.9504754053828421E-3</v>
      </c>
      <c r="EA16" s="20">
        <f t="shared" si="73"/>
        <v>0.33988772946232304</v>
      </c>
    </row>
    <row r="17" spans="1:131" x14ac:dyDescent="0.45">
      <c r="A17">
        <v>14</v>
      </c>
      <c r="B17" s="3">
        <v>8.56</v>
      </c>
      <c r="C17" s="3">
        <v>4.9999999999999991</v>
      </c>
      <c r="D17" s="4">
        <v>14.51</v>
      </c>
      <c r="E17" s="3">
        <v>0.48</v>
      </c>
      <c r="F17" s="4">
        <v>12.8</v>
      </c>
      <c r="G17" s="4">
        <v>13.8</v>
      </c>
      <c r="H17" s="6">
        <f t="shared" si="3"/>
        <v>7.8125</v>
      </c>
      <c r="I17" s="6">
        <v>6.12</v>
      </c>
      <c r="J17" s="6">
        <v>5.14</v>
      </c>
      <c r="K17" s="6">
        <f t="shared" si="4"/>
        <v>16.013071895424844</v>
      </c>
      <c r="L17" s="4">
        <v>58.9</v>
      </c>
      <c r="M17" s="4">
        <v>71.400000000000006</v>
      </c>
      <c r="N17" s="6">
        <f t="shared" si="5"/>
        <v>21.222410865874373</v>
      </c>
      <c r="O17" s="6">
        <v>11.45</v>
      </c>
      <c r="P17" s="6">
        <v>9.25</v>
      </c>
      <c r="Q17" s="6">
        <f t="shared" si="6"/>
        <v>19.213973799126631</v>
      </c>
      <c r="R17" s="3">
        <v>0.59</v>
      </c>
      <c r="S17" s="3">
        <f>R17+0.076</f>
        <v>0.66599999999999993</v>
      </c>
      <c r="T17" s="6">
        <f t="shared" si="7"/>
        <v>12.881355932203384</v>
      </c>
      <c r="U17" s="4">
        <v>24.8</v>
      </c>
      <c r="V17" s="6">
        <f t="shared" ref="V17:V22" si="74">U17+1.2</f>
        <v>26</v>
      </c>
      <c r="W17" s="6">
        <f t="shared" si="8"/>
        <v>4.8387096774193523</v>
      </c>
      <c r="X17" s="3">
        <v>82.34</v>
      </c>
      <c r="Y17" s="3">
        <v>86.53</v>
      </c>
      <c r="Z17" s="3">
        <f t="shared" si="9"/>
        <v>5.0886567889239709</v>
      </c>
      <c r="AA17" s="3">
        <f>AVERAGE(X17:Y17)</f>
        <v>84.435000000000002</v>
      </c>
      <c r="AB17" s="6">
        <v>34.74</v>
      </c>
      <c r="AC17" s="6">
        <f>AB17-3.2</f>
        <v>31.540000000000003</v>
      </c>
      <c r="AD17" s="6">
        <f t="shared" si="11"/>
        <v>9.211283822682784</v>
      </c>
      <c r="AE17" s="3">
        <f>AVERAGE(AB17:AC17)</f>
        <v>33.14</v>
      </c>
      <c r="AF17" s="4">
        <v>21.259999999999994</v>
      </c>
      <c r="AG17" s="3">
        <v>23.46</v>
      </c>
      <c r="AH17" s="6">
        <f t="shared" si="13"/>
        <v>10.348071495766732</v>
      </c>
      <c r="AI17" s="3">
        <f>AVERAGE(AF17:AG17)</f>
        <v>22.36</v>
      </c>
      <c r="AJ17" s="5">
        <v>1.8839999999999999</v>
      </c>
      <c r="AK17" s="5">
        <v>2.4489999999999998</v>
      </c>
      <c r="AL17" s="6">
        <f t="shared" si="15"/>
        <v>29.989384288747345</v>
      </c>
      <c r="AM17" s="3">
        <f>AVERAGE(AJ17:AK17)</f>
        <v>2.1665000000000001</v>
      </c>
      <c r="AN17" s="5">
        <v>7.4560000000000004</v>
      </c>
      <c r="AO17" s="5">
        <v>10.112</v>
      </c>
      <c r="AP17" s="6">
        <f t="shared" si="17"/>
        <v>35.622317596566518</v>
      </c>
      <c r="AQ17" s="3">
        <f>AVERAGE(AN17:AO17)</f>
        <v>8.7840000000000007</v>
      </c>
      <c r="AR17" s="3">
        <v>4.1100000000000003</v>
      </c>
      <c r="AS17" s="3">
        <v>3.32</v>
      </c>
      <c r="AT17" s="6">
        <f t="shared" si="19"/>
        <v>19.22141119221412</v>
      </c>
      <c r="AU17" s="3">
        <f>AVERAGE(AR17:AS17)</f>
        <v>3.7149999999999999</v>
      </c>
      <c r="AV17" s="5">
        <v>0.79500000000000004</v>
      </c>
      <c r="AW17" s="5">
        <v>0.58199999999999996</v>
      </c>
      <c r="AX17" s="6">
        <f t="shared" si="21"/>
        <v>26.79245283018869</v>
      </c>
      <c r="AY17" s="5">
        <f>AVERAGE(AV17:AW17)</f>
        <v>0.6885</v>
      </c>
      <c r="AZ17" s="5">
        <v>1.4019999999999999</v>
      </c>
      <c r="BA17" s="4">
        <v>1.026</v>
      </c>
      <c r="BB17" s="6">
        <f t="shared" si="23"/>
        <v>26.818830242510693</v>
      </c>
      <c r="BC17" s="5">
        <f>AVERAGE(AZ17:BA17)</f>
        <v>1.214</v>
      </c>
      <c r="BD17" s="5">
        <v>0.72099999999999997</v>
      </c>
      <c r="BE17" s="5">
        <v>0.84699999999999998</v>
      </c>
      <c r="BF17" s="6">
        <f t="shared" si="25"/>
        <v>17.475728155339805</v>
      </c>
      <c r="BG17" s="5">
        <f>AVERAGE(BD17:BE17)</f>
        <v>0.78400000000000003</v>
      </c>
      <c r="BH17" s="5">
        <v>0.60599999999999998</v>
      </c>
      <c r="BI17" s="5">
        <v>0.626</v>
      </c>
      <c r="BJ17" s="6">
        <f t="shared" si="58"/>
        <v>9.059233449477361</v>
      </c>
      <c r="BK17" s="5">
        <f>AVERAGE(BH17:BI17)</f>
        <v>0.61599999999999999</v>
      </c>
      <c r="BL17" s="5">
        <v>0.52900000000000003</v>
      </c>
      <c r="BM17" s="5">
        <v>0.54900000000000004</v>
      </c>
      <c r="BN17" s="6">
        <f t="shared" si="28"/>
        <v>3.7807183364839356</v>
      </c>
      <c r="BO17" s="5">
        <f>AVERAGE(BL17:BM17)</f>
        <v>0.53900000000000003</v>
      </c>
      <c r="BP17" s="6">
        <v>8.56</v>
      </c>
      <c r="BQ17" s="3"/>
      <c r="BR17" s="3"/>
      <c r="BS17" s="12"/>
      <c r="BT17" s="12"/>
      <c r="BU17" s="6"/>
      <c r="BW17" s="4">
        <v>63.4</v>
      </c>
      <c r="BX17" s="4">
        <f t="shared" si="62"/>
        <v>68.8</v>
      </c>
      <c r="BY17" s="6">
        <f t="shared" si="30"/>
        <v>8.5173501577287052</v>
      </c>
      <c r="BZ17" s="4">
        <v>15.9</v>
      </c>
      <c r="CA17" s="4">
        <v>17.200000000000003</v>
      </c>
      <c r="CB17" s="6">
        <f t="shared" si="31"/>
        <v>8.1761006289308327</v>
      </c>
      <c r="CC17" s="4">
        <v>58.4</v>
      </c>
      <c r="CD17" s="6">
        <f>CC17+5.4</f>
        <v>63.8</v>
      </c>
      <c r="CE17" s="6">
        <f t="shared" si="32"/>
        <v>9.2465753424657517</v>
      </c>
      <c r="CF17" s="6">
        <v>39.299999999999997</v>
      </c>
      <c r="CG17" s="6">
        <f t="shared" si="59"/>
        <v>39.974999999999994</v>
      </c>
      <c r="CH17" s="6">
        <f t="shared" si="33"/>
        <v>1.7175572519083897</v>
      </c>
      <c r="CI17" s="3">
        <v>73.426000000000002</v>
      </c>
      <c r="CJ17" s="3">
        <v>77.73</v>
      </c>
      <c r="CK17" s="3">
        <f t="shared" si="34"/>
        <v>5.8616838721978617</v>
      </c>
      <c r="CL17" s="3">
        <f>AVERAGE(CI17:CJ17)</f>
        <v>75.578000000000003</v>
      </c>
      <c r="CM17" s="6">
        <v>29.740000000000002</v>
      </c>
      <c r="CN17" s="6">
        <v>26.340000000000003</v>
      </c>
      <c r="CO17" s="6">
        <f t="shared" si="36"/>
        <v>11.432414256893068</v>
      </c>
      <c r="CP17" s="3">
        <f>AVERAGE(CM17:CN17)</f>
        <v>28.040000000000003</v>
      </c>
      <c r="CQ17" s="16">
        <v>17.499999999999993</v>
      </c>
      <c r="CR17" s="16">
        <v>20.13</v>
      </c>
      <c r="CS17" s="6">
        <f t="shared" si="38"/>
        <v>15.028571428571469</v>
      </c>
      <c r="CT17" s="3">
        <f>AVERAGE(CQ17:CR17)</f>
        <v>18.814999999999998</v>
      </c>
      <c r="CU17" s="5">
        <v>1.2839999999999998</v>
      </c>
      <c r="CV17" s="19">
        <v>1.518</v>
      </c>
      <c r="CW17" s="6">
        <f t="shared" si="40"/>
        <v>18.224299065420581</v>
      </c>
      <c r="CX17" s="3">
        <f>AVERAGE(CU17:CV17)</f>
        <v>1.4009999999999998</v>
      </c>
      <c r="CY17" s="5">
        <v>2.556</v>
      </c>
      <c r="CZ17" s="5">
        <v>2.8969999999999998</v>
      </c>
      <c r="DA17" s="6">
        <v>13.341158059467908</v>
      </c>
      <c r="DB17" s="3">
        <f>AVERAGE(CY17:CZ17)</f>
        <v>2.7264999999999997</v>
      </c>
      <c r="DC17" s="3">
        <v>3.87</v>
      </c>
      <c r="DD17" s="3">
        <v>3.16</v>
      </c>
      <c r="DE17" s="6">
        <f t="shared" si="43"/>
        <v>18.346253229974156</v>
      </c>
      <c r="DF17" s="3">
        <f>AVERAGE(DC17:DD17)</f>
        <v>3.5150000000000001</v>
      </c>
      <c r="DG17" s="5">
        <v>0.19800000000000001</v>
      </c>
      <c r="DH17" s="5">
        <v>0.151</v>
      </c>
      <c r="DI17" s="6">
        <f t="shared" si="45"/>
        <v>23.737373737373744</v>
      </c>
      <c r="DJ17" s="3">
        <f>AVERAGE(DG17:DH17)</f>
        <v>0.17449999999999999</v>
      </c>
      <c r="DK17" s="5">
        <v>0.41199999999999998</v>
      </c>
      <c r="DL17" s="5">
        <v>0.29599999999999999</v>
      </c>
      <c r="DM17" s="6">
        <f t="shared" si="47"/>
        <v>28.155339805825243</v>
      </c>
      <c r="DN17" s="3">
        <f>AVERAGE(DK17:DL17)</f>
        <v>0.35399999999999998</v>
      </c>
      <c r="DO17" s="5">
        <v>0.78452137999999993</v>
      </c>
      <c r="DP17" s="5">
        <v>0.92800000000000005</v>
      </c>
      <c r="DQ17" s="6">
        <f t="shared" si="49"/>
        <v>18.288681947711879</v>
      </c>
      <c r="DR17" s="3">
        <f>AVERAGE(DO17:DP17)</f>
        <v>0.85626069000000005</v>
      </c>
      <c r="DS17" s="5">
        <v>0.56899999999999995</v>
      </c>
      <c r="DT17" s="5">
        <v>0.59399999999999997</v>
      </c>
      <c r="DU17" s="6">
        <f t="shared" si="60"/>
        <v>9.7966728280961064</v>
      </c>
      <c r="DV17" s="3">
        <f>AVERAGE(DS17:DT17)</f>
        <v>0.58149999999999991</v>
      </c>
      <c r="DW17" s="5">
        <v>0.53400000000000003</v>
      </c>
      <c r="DX17" s="5">
        <v>0.56100000000000005</v>
      </c>
      <c r="DY17" s="6">
        <f t="shared" si="61"/>
        <v>3.6968576709796706</v>
      </c>
      <c r="DZ17" s="3">
        <f>AVERAGE(DW17:DX17)</f>
        <v>0.5475000000000001</v>
      </c>
      <c r="EA17" s="6">
        <v>8.56</v>
      </c>
    </row>
    <row r="18" spans="1:131" x14ac:dyDescent="0.45">
      <c r="A18">
        <v>15</v>
      </c>
      <c r="B18" s="3">
        <v>8.6</v>
      </c>
      <c r="C18" s="3">
        <v>4.0999999999999996</v>
      </c>
      <c r="D18" s="4">
        <v>12.89</v>
      </c>
      <c r="E18" s="3">
        <v>0.48</v>
      </c>
      <c r="F18" s="4">
        <v>14.8</v>
      </c>
      <c r="G18" s="4">
        <v>16.100000000000001</v>
      </c>
      <c r="H18" s="6">
        <f t="shared" si="3"/>
        <v>8.7837837837837878</v>
      </c>
      <c r="I18" s="6">
        <v>3.45</v>
      </c>
      <c r="J18" s="6">
        <v>2.75</v>
      </c>
      <c r="K18" s="6">
        <f t="shared" si="4"/>
        <v>20.289855072463773</v>
      </c>
      <c r="L18" s="4">
        <v>62.4</v>
      </c>
      <c r="M18" s="4">
        <v>72.5</v>
      </c>
      <c r="N18" s="6">
        <f t="shared" si="5"/>
        <v>16.185897435897438</v>
      </c>
      <c r="O18" s="6">
        <v>8.48</v>
      </c>
      <c r="P18" s="6">
        <v>7.45</v>
      </c>
      <c r="Q18" s="6">
        <f t="shared" si="6"/>
        <v>12.146226415094343</v>
      </c>
      <c r="R18" s="3">
        <v>0.63</v>
      </c>
      <c r="S18" s="3">
        <f>R18+0.076</f>
        <v>0.70599999999999996</v>
      </c>
      <c r="T18" s="6">
        <f t="shared" si="7"/>
        <v>12.063492063492056</v>
      </c>
      <c r="U18" s="4">
        <v>25.6</v>
      </c>
      <c r="V18" s="6">
        <f t="shared" si="74"/>
        <v>26.8</v>
      </c>
      <c r="W18" s="6">
        <f t="shared" si="8"/>
        <v>4.6874999999999973</v>
      </c>
      <c r="X18" s="3">
        <v>83.02</v>
      </c>
      <c r="Y18" s="3">
        <v>86.12</v>
      </c>
      <c r="Z18" s="3">
        <f t="shared" si="9"/>
        <v>3.7340399903637778</v>
      </c>
      <c r="AA18" s="3">
        <f t="shared" ref="AA18:AA31" si="75">AVERAGE(X18:Y18)</f>
        <v>84.57</v>
      </c>
      <c r="AB18" s="6">
        <v>34.6</v>
      </c>
      <c r="AC18" s="6">
        <f>AB18-3.2</f>
        <v>31.400000000000002</v>
      </c>
      <c r="AD18" s="6">
        <f t="shared" si="11"/>
        <v>9.2485549132947966</v>
      </c>
      <c r="AE18" s="3">
        <f t="shared" ref="AE18:AE31" si="76">AVERAGE(AB18:AC18)</f>
        <v>33</v>
      </c>
      <c r="AF18" s="4">
        <v>22.179999999999996</v>
      </c>
      <c r="AG18" s="3">
        <v>24.14</v>
      </c>
      <c r="AH18" s="6">
        <f t="shared" si="13"/>
        <v>8.8367899008115636</v>
      </c>
      <c r="AI18" s="3">
        <f t="shared" ref="AI18:AI31" si="77">AVERAGE(AF18:AG18)</f>
        <v>23.159999999999997</v>
      </c>
      <c r="AJ18" s="5">
        <v>1.7410000000000001</v>
      </c>
      <c r="AK18" s="5">
        <v>2.347</v>
      </c>
      <c r="AL18" s="6">
        <f t="shared" si="15"/>
        <v>34.807581849511763</v>
      </c>
      <c r="AM18" s="3">
        <f t="shared" ref="AM18:AM31" si="78">AVERAGE(AJ18:AK18)</f>
        <v>2.044</v>
      </c>
      <c r="AN18" s="5">
        <v>7.2140000000000004</v>
      </c>
      <c r="AO18" s="5">
        <v>9.4559999999999995</v>
      </c>
      <c r="AP18" s="6">
        <f t="shared" si="17"/>
        <v>31.078458552813959</v>
      </c>
      <c r="AQ18" s="3">
        <f t="shared" ref="AQ18:AQ31" si="79">AVERAGE(AN18:AO18)</f>
        <v>8.3350000000000009</v>
      </c>
      <c r="AR18" s="3">
        <v>3.68</v>
      </c>
      <c r="AS18" s="3">
        <v>3.04</v>
      </c>
      <c r="AT18" s="6">
        <f t="shared" si="19"/>
        <v>17.39130434782609</v>
      </c>
      <c r="AU18" s="3">
        <f t="shared" ref="AU18:AU31" si="80">AVERAGE(AR18:AS18)</f>
        <v>3.3600000000000003</v>
      </c>
      <c r="AV18" s="5">
        <v>0.76900000000000002</v>
      </c>
      <c r="AW18" s="5">
        <v>0.628</v>
      </c>
      <c r="AX18" s="6">
        <f t="shared" si="21"/>
        <v>18.335500650195062</v>
      </c>
      <c r="AY18" s="5">
        <f t="shared" ref="AY18:AY31" si="81">AVERAGE(AV18:AW18)</f>
        <v>0.69850000000000001</v>
      </c>
      <c r="AZ18" s="5">
        <v>1.5249999999999999</v>
      </c>
      <c r="BA18" s="4">
        <v>1.181</v>
      </c>
      <c r="BB18" s="6">
        <f t="shared" si="23"/>
        <v>22.557377049180317</v>
      </c>
      <c r="BC18" s="5">
        <f t="shared" ref="BC18:BC31" si="82">AVERAGE(AZ18:BA18)</f>
        <v>1.353</v>
      </c>
      <c r="BD18" s="5">
        <v>0.69199999999999995</v>
      </c>
      <c r="BE18" s="5">
        <v>0.91500000000000004</v>
      </c>
      <c r="BF18" s="6">
        <f t="shared" si="25"/>
        <v>32.225433526011578</v>
      </c>
      <c r="BG18" s="5">
        <f t="shared" ref="BG18:BG31" si="83">AVERAGE(BD18:BE18)</f>
        <v>0.80349999999999999</v>
      </c>
      <c r="BH18" s="5">
        <v>0.57399999999999995</v>
      </c>
      <c r="BI18" s="5">
        <v>0.60599999999999998</v>
      </c>
      <c r="BJ18" s="6">
        <f t="shared" si="58"/>
        <v>1.6778523489932899</v>
      </c>
      <c r="BK18" s="5">
        <f t="shared" ref="BK18:BK31" si="84">AVERAGE(BH18:BI18)</f>
        <v>0.59</v>
      </c>
      <c r="BL18" s="5">
        <v>0.54100000000000004</v>
      </c>
      <c r="BM18" s="5">
        <v>0.56899999999999995</v>
      </c>
      <c r="BN18" s="6">
        <f t="shared" si="28"/>
        <v>5.175600739371518</v>
      </c>
      <c r="BO18" s="5">
        <f t="shared" ref="BO18:BO31" si="85">AVERAGE(BL18:BM18)</f>
        <v>0.55499999999999994</v>
      </c>
      <c r="BP18" s="6">
        <v>8.6</v>
      </c>
      <c r="BQ18" s="3"/>
      <c r="BR18" s="3"/>
      <c r="BS18" s="12"/>
      <c r="BT18" s="12"/>
      <c r="BU18" s="6"/>
      <c r="BW18" s="4">
        <v>59.8</v>
      </c>
      <c r="BX18" s="4">
        <f t="shared" si="62"/>
        <v>65.2</v>
      </c>
      <c r="BY18" s="6">
        <f t="shared" si="30"/>
        <v>9.0301003344481696</v>
      </c>
      <c r="BZ18" s="4">
        <v>17.2</v>
      </c>
      <c r="CA18" s="4">
        <v>18.400000000000002</v>
      </c>
      <c r="CB18" s="6">
        <f t="shared" si="31"/>
        <v>6.9767441860465285</v>
      </c>
      <c r="CC18" s="4">
        <v>56.7</v>
      </c>
      <c r="CD18" s="6">
        <f>CC18+4.8</f>
        <v>61.5</v>
      </c>
      <c r="CE18" s="6">
        <f t="shared" si="32"/>
        <v>8.4656084656084598</v>
      </c>
      <c r="CF18" s="6">
        <v>40.1</v>
      </c>
      <c r="CG18" s="6">
        <f t="shared" si="59"/>
        <v>40.774999999999999</v>
      </c>
      <c r="CH18" s="6">
        <f t="shared" si="33"/>
        <v>1.6832917705735591</v>
      </c>
      <c r="CI18" s="3">
        <v>74.105999999999995</v>
      </c>
      <c r="CJ18" s="3">
        <v>78.820000000000007</v>
      </c>
      <c r="CK18" s="3">
        <f t="shared" si="34"/>
        <v>6.3611583407551517</v>
      </c>
      <c r="CL18" s="3">
        <f t="shared" ref="CL18:CL31" si="86">AVERAGE(CI18:CJ18)</f>
        <v>76.462999999999994</v>
      </c>
      <c r="CM18" s="6">
        <v>29.6</v>
      </c>
      <c r="CN18" s="6">
        <v>26.200000000000003</v>
      </c>
      <c r="CO18" s="6">
        <f t="shared" si="36"/>
        <v>11.486486486486482</v>
      </c>
      <c r="CP18" s="3">
        <f t="shared" ref="CP18:CP31" si="87">AVERAGE(CM18:CN18)</f>
        <v>27.900000000000002</v>
      </c>
      <c r="CQ18" s="16">
        <v>18.319999999999993</v>
      </c>
      <c r="CR18" s="16">
        <v>21.26</v>
      </c>
      <c r="CS18" s="6">
        <f t="shared" si="38"/>
        <v>16.048034934497867</v>
      </c>
      <c r="CT18" s="3">
        <f t="shared" ref="CT18:CT31" si="88">AVERAGE(CQ18:CR18)</f>
        <v>19.79</v>
      </c>
      <c r="CU18" s="5">
        <v>1.141</v>
      </c>
      <c r="CV18" s="19">
        <v>1.387</v>
      </c>
      <c r="CW18" s="6">
        <f t="shared" si="40"/>
        <v>21.560035056967571</v>
      </c>
      <c r="CX18" s="3">
        <f t="shared" ref="CX18:CX31" si="89">AVERAGE(CU18:CV18)</f>
        <v>1.264</v>
      </c>
      <c r="CY18" s="5">
        <v>2.0140000000000002</v>
      </c>
      <c r="CZ18" s="5">
        <v>2.4140000000000001</v>
      </c>
      <c r="DA18" s="6">
        <v>19.860973187686191</v>
      </c>
      <c r="DB18" s="3">
        <f t="shared" ref="DB18:DB31" si="90">AVERAGE(CY18:CZ18)</f>
        <v>2.2140000000000004</v>
      </c>
      <c r="DC18" s="3">
        <v>3.4400000000000004</v>
      </c>
      <c r="DD18" s="3">
        <v>2.64</v>
      </c>
      <c r="DE18" s="6">
        <f t="shared" si="43"/>
        <v>23.255813953488378</v>
      </c>
      <c r="DF18" s="3">
        <f t="shared" ref="DF18:DF31" si="91">AVERAGE(DC18:DD18)</f>
        <v>3.04</v>
      </c>
      <c r="DG18" s="5">
        <v>0.221</v>
      </c>
      <c r="DH18" s="5">
        <v>0.16700000000000001</v>
      </c>
      <c r="DI18" s="6">
        <f t="shared" si="45"/>
        <v>24.434389140271488</v>
      </c>
      <c r="DJ18" s="3">
        <f t="shared" ref="DJ18:DJ31" si="92">AVERAGE(DG18:DH18)</f>
        <v>0.19400000000000001</v>
      </c>
      <c r="DK18" s="5">
        <v>0.38600000000000001</v>
      </c>
      <c r="DL18" s="5">
        <v>0.30599999999999999</v>
      </c>
      <c r="DM18" s="6">
        <f t="shared" si="47"/>
        <v>20.725388601036272</v>
      </c>
      <c r="DN18" s="3">
        <f t="shared" ref="DN18:DN31" si="93">AVERAGE(DK18:DL18)</f>
        <v>0.34599999999999997</v>
      </c>
      <c r="DO18" s="5">
        <v>0.74413799999999997</v>
      </c>
      <c r="DP18" s="5">
        <v>0.93700000000000006</v>
      </c>
      <c r="DQ18" s="6">
        <f t="shared" si="49"/>
        <v>25.91750454888745</v>
      </c>
      <c r="DR18" s="3">
        <f t="shared" ref="DR18:DR31" si="94">AVERAGE(DO18:DP18)</f>
        <v>0.84056900000000001</v>
      </c>
      <c r="DS18" s="5">
        <v>0.54100000000000004</v>
      </c>
      <c r="DT18" s="5">
        <v>0.57399999999999995</v>
      </c>
      <c r="DU18" s="6">
        <f t="shared" si="60"/>
        <v>2.68336314847943</v>
      </c>
      <c r="DV18" s="3">
        <f t="shared" ref="DV18:DV31" si="95">AVERAGE(DS18:DT18)</f>
        <v>0.5575</v>
      </c>
      <c r="DW18" s="5">
        <v>0.54100000000000004</v>
      </c>
      <c r="DX18" s="5">
        <v>0.56399999999999995</v>
      </c>
      <c r="DY18" s="6">
        <f t="shared" si="61"/>
        <v>5.2238805970149089</v>
      </c>
      <c r="DZ18" s="3">
        <f t="shared" ref="DZ18:DZ31" si="96">AVERAGE(DW18:DX18)</f>
        <v>0.55249999999999999</v>
      </c>
      <c r="EA18" s="6">
        <v>8.6</v>
      </c>
    </row>
    <row r="19" spans="1:131" x14ac:dyDescent="0.45">
      <c r="A19">
        <v>16</v>
      </c>
      <c r="B19" s="3">
        <v>8.68</v>
      </c>
      <c r="C19" s="3">
        <v>6</v>
      </c>
      <c r="D19" s="4">
        <v>23.2</v>
      </c>
      <c r="E19" s="3">
        <v>0.43</v>
      </c>
      <c r="F19" s="4">
        <v>15.2</v>
      </c>
      <c r="G19" s="4">
        <v>16.8</v>
      </c>
      <c r="H19" s="6">
        <f t="shared" si="3"/>
        <v>10.526315789473696</v>
      </c>
      <c r="I19" s="6">
        <v>7.6</v>
      </c>
      <c r="J19" s="6">
        <v>5.48</v>
      </c>
      <c r="K19" s="6">
        <f t="shared" si="4"/>
        <v>27.894736842105257</v>
      </c>
      <c r="L19" s="4">
        <v>59.8</v>
      </c>
      <c r="M19" s="4">
        <v>69.7</v>
      </c>
      <c r="N19" s="6">
        <f t="shared" si="5"/>
        <v>16.555183946488306</v>
      </c>
      <c r="O19" s="6">
        <v>9.2100000000000009</v>
      </c>
      <c r="P19" s="6">
        <v>6.85</v>
      </c>
      <c r="Q19" s="6">
        <f t="shared" si="6"/>
        <v>25.624321389793714</v>
      </c>
      <c r="R19" s="3">
        <v>0.64</v>
      </c>
      <c r="S19" s="3">
        <f>R19+0.076</f>
        <v>0.71599999999999997</v>
      </c>
      <c r="T19" s="6">
        <f t="shared" si="7"/>
        <v>11.874999999999993</v>
      </c>
      <c r="U19" s="4">
        <v>26.4</v>
      </c>
      <c r="V19" s="6">
        <f t="shared" si="74"/>
        <v>27.599999999999998</v>
      </c>
      <c r="W19" s="6">
        <f t="shared" si="8"/>
        <v>4.5454545454545432</v>
      </c>
      <c r="X19" s="3">
        <v>81.45</v>
      </c>
      <c r="Y19" s="3">
        <v>84.58</v>
      </c>
      <c r="Z19" s="3">
        <f t="shared" si="9"/>
        <v>3.8428483732351082</v>
      </c>
      <c r="AA19" s="3">
        <f t="shared" si="75"/>
        <v>83.015000000000001</v>
      </c>
      <c r="AB19" s="6">
        <v>37.6</v>
      </c>
      <c r="AC19" s="6">
        <f>AB19-3.2</f>
        <v>34.4</v>
      </c>
      <c r="AD19" s="6">
        <f t="shared" si="11"/>
        <v>8.5106382978723474</v>
      </c>
      <c r="AE19" s="3">
        <f t="shared" si="76"/>
        <v>36</v>
      </c>
      <c r="AF19" s="4">
        <v>23.149999999999995</v>
      </c>
      <c r="AG19" s="3">
        <v>26.47</v>
      </c>
      <c r="AH19" s="6">
        <f t="shared" si="13"/>
        <v>14.341252699784038</v>
      </c>
      <c r="AI19" s="3">
        <f t="shared" si="77"/>
        <v>24.809999999999995</v>
      </c>
      <c r="AJ19" s="5">
        <v>1.7889999999999999</v>
      </c>
      <c r="AK19" s="5">
        <v>2.1890000000000001</v>
      </c>
      <c r="AL19" s="6">
        <f t="shared" si="15"/>
        <v>22.358859698155403</v>
      </c>
      <c r="AM19" s="3">
        <f t="shared" si="78"/>
        <v>1.9889999999999999</v>
      </c>
      <c r="AN19" s="5">
        <v>7.2140000000000004</v>
      </c>
      <c r="AO19" s="5">
        <v>10.231</v>
      </c>
      <c r="AP19" s="6">
        <f t="shared" si="17"/>
        <v>41.82145827557526</v>
      </c>
      <c r="AQ19" s="3">
        <f t="shared" si="79"/>
        <v>8.7225000000000001</v>
      </c>
      <c r="AR19" s="3">
        <v>4.2300000000000004</v>
      </c>
      <c r="AS19" s="3">
        <v>3.32</v>
      </c>
      <c r="AT19" s="6">
        <f t="shared" si="19"/>
        <v>21.513002364066207</v>
      </c>
      <c r="AU19" s="3">
        <f t="shared" si="80"/>
        <v>3.7750000000000004</v>
      </c>
      <c r="AV19" s="5">
        <v>0.84200000000000008</v>
      </c>
      <c r="AW19" s="5">
        <v>0.68600000000000005</v>
      </c>
      <c r="AX19" s="6">
        <f t="shared" si="21"/>
        <v>18.527315914489311</v>
      </c>
      <c r="AY19" s="5">
        <f t="shared" si="81"/>
        <v>0.76400000000000001</v>
      </c>
      <c r="AZ19" s="5">
        <v>1.3579999999999999</v>
      </c>
      <c r="BA19" s="4">
        <v>1.093</v>
      </c>
      <c r="BB19" s="6">
        <f t="shared" si="23"/>
        <v>19.513991163475694</v>
      </c>
      <c r="BC19" s="5">
        <f t="shared" si="82"/>
        <v>1.2254999999999998</v>
      </c>
      <c r="BD19" s="5">
        <v>0.72599999999999998</v>
      </c>
      <c r="BE19" s="5">
        <v>0.96299999999999997</v>
      </c>
      <c r="BF19" s="6">
        <f t="shared" si="25"/>
        <v>32.644628099173552</v>
      </c>
      <c r="BG19" s="5">
        <f t="shared" si="83"/>
        <v>0.84450000000000003</v>
      </c>
      <c r="BH19" s="5">
        <v>0.59599999999999997</v>
      </c>
      <c r="BI19" s="5">
        <v>0.61099999999999999</v>
      </c>
      <c r="BJ19" s="6">
        <f t="shared" si="58"/>
        <v>5.1635111876075781</v>
      </c>
      <c r="BK19" s="5">
        <f t="shared" si="84"/>
        <v>0.60349999999999993</v>
      </c>
      <c r="BL19" s="5">
        <v>0.52600000000000002</v>
      </c>
      <c r="BM19" s="5">
        <v>0.55900000000000005</v>
      </c>
      <c r="BN19" s="6">
        <f t="shared" si="28"/>
        <v>6.2737642585551381</v>
      </c>
      <c r="BO19" s="5">
        <f t="shared" si="85"/>
        <v>0.54249999999999998</v>
      </c>
      <c r="BP19" s="6">
        <v>8.68</v>
      </c>
      <c r="BQ19" s="3"/>
      <c r="BR19" s="3"/>
      <c r="BS19" s="12"/>
      <c r="BT19" s="12"/>
      <c r="BU19" s="6"/>
      <c r="BW19" s="4">
        <v>64.2</v>
      </c>
      <c r="BX19" s="4">
        <f t="shared" si="62"/>
        <v>69.600000000000009</v>
      </c>
      <c r="BY19" s="6">
        <f t="shared" si="30"/>
        <v>8.4112149532710365</v>
      </c>
      <c r="BZ19" s="4">
        <v>18.100000000000001</v>
      </c>
      <c r="CA19" s="4">
        <v>19.300000000000004</v>
      </c>
      <c r="CB19" s="6">
        <f t="shared" si="31"/>
        <v>6.6298342541436615</v>
      </c>
      <c r="CC19" s="4">
        <v>57.6</v>
      </c>
      <c r="CD19" s="6">
        <f>CC19+4.8</f>
        <v>62.4</v>
      </c>
      <c r="CE19" s="6">
        <f t="shared" si="32"/>
        <v>8.3333333333333286</v>
      </c>
      <c r="CF19" s="6">
        <v>40.9</v>
      </c>
      <c r="CG19" s="6">
        <f t="shared" si="59"/>
        <v>41.574999999999996</v>
      </c>
      <c r="CH19" s="6">
        <f t="shared" si="33"/>
        <v>1.6503667481662523</v>
      </c>
      <c r="CI19" s="3">
        <v>72.536000000000001</v>
      </c>
      <c r="CJ19" s="3">
        <v>77.53</v>
      </c>
      <c r="CK19" s="3">
        <f t="shared" si="34"/>
        <v>6.8848571743685891</v>
      </c>
      <c r="CL19" s="3">
        <f t="shared" si="86"/>
        <v>75.033000000000001</v>
      </c>
      <c r="CM19" s="6">
        <v>32.6</v>
      </c>
      <c r="CN19" s="6">
        <v>29.2</v>
      </c>
      <c r="CO19" s="6">
        <f t="shared" si="36"/>
        <v>10.429447852760742</v>
      </c>
      <c r="CP19" s="3">
        <f t="shared" si="87"/>
        <v>30.9</v>
      </c>
      <c r="CQ19" s="16">
        <v>17.889999999999997</v>
      </c>
      <c r="CR19" s="16">
        <v>19.45</v>
      </c>
      <c r="CS19" s="6">
        <f t="shared" si="38"/>
        <v>8.719955282280619</v>
      </c>
      <c r="CT19" s="3">
        <f t="shared" si="88"/>
        <v>18.669999999999998</v>
      </c>
      <c r="CU19" s="5">
        <v>1.1890000000000001</v>
      </c>
      <c r="CV19" s="19">
        <v>1.389</v>
      </c>
      <c r="CW19" s="6">
        <f t="shared" si="40"/>
        <v>16.820857863751044</v>
      </c>
      <c r="CX19" s="3">
        <f t="shared" si="89"/>
        <v>1.2890000000000001</v>
      </c>
      <c r="CY19" s="5">
        <v>2.0140000000000002</v>
      </c>
      <c r="CZ19" s="5">
        <v>2.5459999999999998</v>
      </c>
      <c r="DA19" s="6">
        <v>26.41509433962262</v>
      </c>
      <c r="DB19" s="3">
        <f t="shared" si="90"/>
        <v>2.2800000000000002</v>
      </c>
      <c r="DC19" s="3">
        <v>3.8900000000000006</v>
      </c>
      <c r="DD19" s="3">
        <v>3.16</v>
      </c>
      <c r="DE19" s="6">
        <f t="shared" si="43"/>
        <v>18.766066838046282</v>
      </c>
      <c r="DF19" s="3">
        <f t="shared" si="91"/>
        <v>3.5250000000000004</v>
      </c>
      <c r="DG19" s="5">
        <v>0.23100000000000001</v>
      </c>
      <c r="DH19" s="5">
        <v>0.187</v>
      </c>
      <c r="DI19" s="6">
        <f t="shared" si="45"/>
        <v>19.047619047619051</v>
      </c>
      <c r="DJ19" s="3">
        <f t="shared" si="92"/>
        <v>0.20900000000000002</v>
      </c>
      <c r="DK19" s="5">
        <v>0.40600000000000003</v>
      </c>
      <c r="DL19" s="5">
        <v>0.29399999999999998</v>
      </c>
      <c r="DM19" s="6">
        <f t="shared" si="47"/>
        <v>27.586206896551737</v>
      </c>
      <c r="DN19" s="3">
        <f t="shared" si="93"/>
        <v>0.35</v>
      </c>
      <c r="DO19" s="5">
        <v>0.778138</v>
      </c>
      <c r="DP19" s="5">
        <v>0.92100000000000004</v>
      </c>
      <c r="DQ19" s="6">
        <f t="shared" si="49"/>
        <v>18.359468371934032</v>
      </c>
      <c r="DR19" s="3">
        <f t="shared" si="94"/>
        <v>0.84956900000000002</v>
      </c>
      <c r="DS19" s="5">
        <v>0.55899999999999994</v>
      </c>
      <c r="DT19" s="5">
        <v>0.56699999999999995</v>
      </c>
      <c r="DU19" s="6">
        <f t="shared" si="60"/>
        <v>4.2279411764705923</v>
      </c>
      <c r="DV19" s="3">
        <f t="shared" si="95"/>
        <v>0.56299999999999994</v>
      </c>
      <c r="DW19" s="5">
        <v>0.53600000000000003</v>
      </c>
      <c r="DX19" s="5">
        <v>0.55900000000000005</v>
      </c>
      <c r="DY19" s="6">
        <f t="shared" si="61"/>
        <v>2.3809523809523827</v>
      </c>
      <c r="DZ19" s="3">
        <f t="shared" si="96"/>
        <v>0.5475000000000001</v>
      </c>
      <c r="EA19" s="6">
        <v>8.68</v>
      </c>
    </row>
    <row r="20" spans="1:131" x14ac:dyDescent="0.45">
      <c r="A20">
        <v>17</v>
      </c>
      <c r="B20" s="3">
        <v>8.68</v>
      </c>
      <c r="C20" s="3">
        <v>5.9</v>
      </c>
      <c r="D20" s="4">
        <v>21.4</v>
      </c>
      <c r="E20" s="3">
        <v>0.42</v>
      </c>
      <c r="F20" s="4">
        <v>13.9</v>
      </c>
      <c r="G20" s="4">
        <v>17.399999999999999</v>
      </c>
      <c r="H20" s="6">
        <f t="shared" si="3"/>
        <v>25.179856115107903</v>
      </c>
      <c r="I20" s="6">
        <v>6.48</v>
      </c>
      <c r="J20" s="6">
        <v>5.41</v>
      </c>
      <c r="K20" s="6">
        <f t="shared" si="4"/>
        <v>16.512345679012348</v>
      </c>
      <c r="L20" s="4">
        <v>63.4</v>
      </c>
      <c r="M20" s="4">
        <v>74.099999999999994</v>
      </c>
      <c r="N20" s="6">
        <f t="shared" si="5"/>
        <v>16.876971608832804</v>
      </c>
      <c r="O20" s="6">
        <v>10.45</v>
      </c>
      <c r="P20" s="6">
        <v>8.4499999999999993</v>
      </c>
      <c r="Q20" s="6">
        <f t="shared" si="6"/>
        <v>19.138755980861244</v>
      </c>
      <c r="R20" s="3">
        <v>0.6</v>
      </c>
      <c r="S20" s="3">
        <f>R20+0.076</f>
        <v>0.67599999999999993</v>
      </c>
      <c r="T20" s="6">
        <f t="shared" si="7"/>
        <v>12.666666666666659</v>
      </c>
      <c r="U20" s="4">
        <v>24.8</v>
      </c>
      <c r="V20" s="6">
        <f t="shared" si="74"/>
        <v>26</v>
      </c>
      <c r="W20" s="6">
        <f t="shared" si="8"/>
        <v>4.8387096774193523</v>
      </c>
      <c r="X20" s="3">
        <v>84.23</v>
      </c>
      <c r="Y20" s="3">
        <v>86.46</v>
      </c>
      <c r="Z20" s="3">
        <f t="shared" si="9"/>
        <v>2.6475127626736197</v>
      </c>
      <c r="AA20" s="3">
        <f t="shared" si="75"/>
        <v>85.344999999999999</v>
      </c>
      <c r="AB20" s="6">
        <v>37.1</v>
      </c>
      <c r="AC20" s="6">
        <v>32.799999999999997</v>
      </c>
      <c r="AD20" s="6">
        <f t="shared" si="11"/>
        <v>11.590296495956883</v>
      </c>
      <c r="AE20" s="3">
        <f t="shared" si="76"/>
        <v>34.950000000000003</v>
      </c>
      <c r="AF20" s="4">
        <v>20.179999999999996</v>
      </c>
      <c r="AG20" s="3">
        <v>23.45</v>
      </c>
      <c r="AH20" s="6">
        <f t="shared" si="13"/>
        <v>16.20416253716553</v>
      </c>
      <c r="AI20" s="3">
        <f t="shared" si="77"/>
        <v>21.814999999999998</v>
      </c>
      <c r="AJ20" s="5">
        <v>1.8129999999999999</v>
      </c>
      <c r="AK20" s="5">
        <v>2.3140000000000001</v>
      </c>
      <c r="AL20" s="6">
        <f t="shared" si="15"/>
        <v>27.633756205184785</v>
      </c>
      <c r="AM20" s="3">
        <f t="shared" si="78"/>
        <v>2.0634999999999999</v>
      </c>
      <c r="AN20" s="5">
        <v>7.1230000000000002</v>
      </c>
      <c r="AO20" s="5">
        <v>10.244999999999999</v>
      </c>
      <c r="AP20" s="6">
        <f t="shared" si="17"/>
        <v>43.829846974589344</v>
      </c>
      <c r="AQ20" s="3">
        <f t="shared" si="79"/>
        <v>8.6839999999999993</v>
      </c>
      <c r="AR20" s="3">
        <v>3.31</v>
      </c>
      <c r="AS20" s="3">
        <v>2.6999999999999997</v>
      </c>
      <c r="AT20" s="6">
        <f t="shared" si="19"/>
        <v>18.429003021148045</v>
      </c>
      <c r="AU20" s="3">
        <f t="shared" si="80"/>
        <v>3.0049999999999999</v>
      </c>
      <c r="AV20" s="5">
        <v>0.749</v>
      </c>
      <c r="AW20" s="5">
        <v>0.58899999999999997</v>
      </c>
      <c r="AX20" s="6">
        <f t="shared" si="21"/>
        <v>21.361815754339123</v>
      </c>
      <c r="AY20" s="5">
        <f t="shared" si="81"/>
        <v>0.66900000000000004</v>
      </c>
      <c r="AZ20" s="5">
        <v>1.5359999999999998</v>
      </c>
      <c r="BA20" s="4">
        <v>1.1759999999999999</v>
      </c>
      <c r="BB20" s="6">
        <f t="shared" si="23"/>
        <v>23.437499999999993</v>
      </c>
      <c r="BC20" s="5">
        <f t="shared" si="82"/>
        <v>1.3559999999999999</v>
      </c>
      <c r="BD20" s="5">
        <v>0.69599999999999995</v>
      </c>
      <c r="BE20" s="5">
        <v>0.81699999999999995</v>
      </c>
      <c r="BF20" s="6">
        <f t="shared" si="25"/>
        <v>17.385057471264368</v>
      </c>
      <c r="BG20" s="5">
        <f t="shared" si="83"/>
        <v>0.75649999999999995</v>
      </c>
      <c r="BH20" s="5">
        <v>0.58099999999999996</v>
      </c>
      <c r="BI20" s="5">
        <v>0.623</v>
      </c>
      <c r="BJ20" s="6">
        <f t="shared" si="58"/>
        <v>6.3139931740614399</v>
      </c>
      <c r="BK20" s="5">
        <f t="shared" si="84"/>
        <v>0.60199999999999998</v>
      </c>
      <c r="BL20" s="5">
        <v>0.53900000000000003</v>
      </c>
      <c r="BM20" s="5">
        <v>0.56100000000000005</v>
      </c>
      <c r="BN20" s="6">
        <f t="shared" si="28"/>
        <v>4.0816326530612272</v>
      </c>
      <c r="BO20" s="5">
        <f t="shared" si="85"/>
        <v>0.55000000000000004</v>
      </c>
      <c r="BP20" s="6">
        <v>8.68</v>
      </c>
      <c r="BQ20" s="3"/>
      <c r="BR20" s="3"/>
      <c r="BS20" s="12"/>
      <c r="BT20" s="12"/>
      <c r="BU20" s="6"/>
      <c r="BW20" s="4">
        <v>57.9</v>
      </c>
      <c r="BX20" s="4">
        <f t="shared" si="62"/>
        <v>63.3</v>
      </c>
      <c r="BY20" s="6">
        <f t="shared" si="30"/>
        <v>9.3264248704663189</v>
      </c>
      <c r="BZ20" s="4">
        <v>16.399999999999999</v>
      </c>
      <c r="CA20" s="4">
        <v>17.600000000000001</v>
      </c>
      <c r="CB20" s="6">
        <f t="shared" si="31"/>
        <v>7.3170731707317245</v>
      </c>
      <c r="CC20" s="4">
        <v>58.4</v>
      </c>
      <c r="CD20" s="6">
        <f>CC20+4.8</f>
        <v>63.199999999999996</v>
      </c>
      <c r="CE20" s="6">
        <f t="shared" si="32"/>
        <v>8.2191780821917764</v>
      </c>
      <c r="CF20" s="6">
        <v>39.299999999999997</v>
      </c>
      <c r="CG20" s="6">
        <f t="shared" si="59"/>
        <v>39.974999999999994</v>
      </c>
      <c r="CH20" s="6">
        <f t="shared" si="33"/>
        <v>1.7175572519083897</v>
      </c>
      <c r="CI20" s="3">
        <v>75.316000000000003</v>
      </c>
      <c r="CJ20" s="3">
        <v>78.41</v>
      </c>
      <c r="CK20" s="3">
        <f t="shared" si="34"/>
        <v>4.1080248552764269</v>
      </c>
      <c r="CL20" s="3">
        <f t="shared" si="86"/>
        <v>76.863</v>
      </c>
      <c r="CM20" s="6">
        <v>32.1</v>
      </c>
      <c r="CN20" s="6">
        <v>27.599999999999998</v>
      </c>
      <c r="CO20" s="6">
        <f t="shared" si="36"/>
        <v>14.018691588785057</v>
      </c>
      <c r="CP20" s="3">
        <f t="shared" si="87"/>
        <v>29.85</v>
      </c>
      <c r="CQ20" s="16">
        <v>16.319999999999993</v>
      </c>
      <c r="CR20" s="16">
        <v>19.96</v>
      </c>
      <c r="CS20" s="6">
        <f t="shared" si="38"/>
        <v>22.303921568627509</v>
      </c>
      <c r="CT20" s="3">
        <f t="shared" si="88"/>
        <v>18.139999999999997</v>
      </c>
      <c r="CU20" s="5">
        <v>1.2130000000000001</v>
      </c>
      <c r="CV20" s="19">
        <v>1.4139999999999999</v>
      </c>
      <c r="CW20" s="6">
        <f t="shared" si="40"/>
        <v>16.570486397361901</v>
      </c>
      <c r="CX20" s="3">
        <f t="shared" si="89"/>
        <v>1.3134999999999999</v>
      </c>
      <c r="CY20" s="5">
        <v>1.923</v>
      </c>
      <c r="CZ20" s="5">
        <v>2.323</v>
      </c>
      <c r="DA20" s="6">
        <v>20.800832033281328</v>
      </c>
      <c r="DB20" s="3">
        <f t="shared" si="90"/>
        <v>2.1230000000000002</v>
      </c>
      <c r="DC20" s="3">
        <v>3.57</v>
      </c>
      <c r="DD20" s="3">
        <v>2.65</v>
      </c>
      <c r="DE20" s="6">
        <f t="shared" si="43"/>
        <v>25.770308123249297</v>
      </c>
      <c r="DF20" s="3">
        <f t="shared" si="91"/>
        <v>3.11</v>
      </c>
      <c r="DG20" s="5">
        <v>0.216</v>
      </c>
      <c r="DH20" s="5">
        <v>0.17100000000000001</v>
      </c>
      <c r="DI20" s="6">
        <f t="shared" si="45"/>
        <v>20.833333333333325</v>
      </c>
      <c r="DJ20" s="3">
        <f t="shared" si="92"/>
        <v>0.19350000000000001</v>
      </c>
      <c r="DK20" s="5">
        <v>0.42299999999999999</v>
      </c>
      <c r="DL20" s="5">
        <v>0.30599999999999999</v>
      </c>
      <c r="DM20" s="6">
        <f t="shared" si="47"/>
        <v>27.659574468085108</v>
      </c>
      <c r="DN20" s="3">
        <f t="shared" si="93"/>
        <v>0.36449999999999999</v>
      </c>
      <c r="DO20" s="5">
        <v>0.74813799999999997</v>
      </c>
      <c r="DP20" s="5">
        <v>1.0209999999999999</v>
      </c>
      <c r="DQ20" s="6">
        <f t="shared" si="49"/>
        <v>36.472148186564503</v>
      </c>
      <c r="DR20" s="3">
        <f t="shared" si="94"/>
        <v>0.88456899999999994</v>
      </c>
      <c r="DS20" s="5">
        <v>0.54399999999999993</v>
      </c>
      <c r="DT20" s="5">
        <v>0.57099999999999995</v>
      </c>
      <c r="DU20" s="6">
        <f t="shared" si="60"/>
        <v>2.1466905187835441</v>
      </c>
      <c r="DV20" s="3">
        <f t="shared" si="95"/>
        <v>0.55749999999999988</v>
      </c>
      <c r="DW20" s="5">
        <v>0.54600000000000004</v>
      </c>
      <c r="DX20" s="5">
        <v>0.56699999999999995</v>
      </c>
      <c r="DY20" s="6">
        <f t="shared" si="61"/>
        <v>5.1948051948051788</v>
      </c>
      <c r="DZ20" s="3">
        <f t="shared" si="96"/>
        <v>0.55649999999999999</v>
      </c>
      <c r="EA20" s="6">
        <v>8.68</v>
      </c>
    </row>
    <row r="21" spans="1:131" x14ac:dyDescent="0.45">
      <c r="A21">
        <v>18</v>
      </c>
      <c r="B21" s="7">
        <v>8.7100000000000009</v>
      </c>
      <c r="C21" s="7">
        <v>6</v>
      </c>
      <c r="D21" s="4">
        <v>23.4</v>
      </c>
      <c r="E21" s="3">
        <v>0.52</v>
      </c>
      <c r="F21" s="4">
        <v>14.8</v>
      </c>
      <c r="G21" s="4">
        <v>16.7</v>
      </c>
      <c r="H21" s="6">
        <f t="shared" si="3"/>
        <v>12.837837837837828</v>
      </c>
      <c r="I21" s="18">
        <v>9.93</v>
      </c>
      <c r="J21" s="6">
        <v>7.89</v>
      </c>
      <c r="K21" s="6">
        <f t="shared" si="4"/>
        <v>20.543806646525681</v>
      </c>
      <c r="L21" s="4">
        <v>54.6</v>
      </c>
      <c r="M21" s="4">
        <v>66.400000000000006</v>
      </c>
      <c r="N21" s="6">
        <f t="shared" si="5"/>
        <v>21.611721611721617</v>
      </c>
      <c r="O21" s="6">
        <v>11.5</v>
      </c>
      <c r="P21" s="6">
        <v>8.25</v>
      </c>
      <c r="Q21" s="6">
        <f t="shared" si="6"/>
        <v>28.260869565217391</v>
      </c>
      <c r="R21" s="3">
        <v>0.59</v>
      </c>
      <c r="S21" s="3">
        <f>R21+0.076</f>
        <v>0.66599999999999993</v>
      </c>
      <c r="T21" s="6">
        <f t="shared" si="7"/>
        <v>12.881355932203384</v>
      </c>
      <c r="U21" s="4">
        <v>25.6</v>
      </c>
      <c r="V21" s="6">
        <f t="shared" si="74"/>
        <v>26.8</v>
      </c>
      <c r="W21" s="6">
        <f t="shared" si="8"/>
        <v>4.6874999999999973</v>
      </c>
      <c r="X21" s="3">
        <v>80.45</v>
      </c>
      <c r="Y21" s="3">
        <v>84.23</v>
      </c>
      <c r="Z21" s="3">
        <f t="shared" si="9"/>
        <v>4.6985705407085163</v>
      </c>
      <c r="AA21" s="3">
        <f t="shared" si="75"/>
        <v>82.34</v>
      </c>
      <c r="AB21" s="6">
        <v>38.300000000000004</v>
      </c>
      <c r="AC21" s="6">
        <v>33.6</v>
      </c>
      <c r="AD21" s="6">
        <f t="shared" si="11"/>
        <v>12.271540469973896</v>
      </c>
      <c r="AE21" s="3">
        <f t="shared" si="76"/>
        <v>35.950000000000003</v>
      </c>
      <c r="AF21" s="4">
        <v>21.839999999999996</v>
      </c>
      <c r="AG21" s="3">
        <v>25.14</v>
      </c>
      <c r="AH21" s="6">
        <f t="shared" si="13"/>
        <v>15.109890109890131</v>
      </c>
      <c r="AI21" s="3">
        <f t="shared" si="77"/>
        <v>23.49</v>
      </c>
      <c r="AJ21" s="5">
        <v>1.6890000000000001</v>
      </c>
      <c r="AK21" s="5">
        <v>2.3340000000000001</v>
      </c>
      <c r="AL21" s="6">
        <f t="shared" si="15"/>
        <v>38.188277087033747</v>
      </c>
      <c r="AM21" s="3">
        <f t="shared" si="78"/>
        <v>2.0114999999999998</v>
      </c>
      <c r="AN21" s="5">
        <v>6.8959999999999999</v>
      </c>
      <c r="AO21" s="5">
        <v>9.4250000000000007</v>
      </c>
      <c r="AP21" s="6">
        <f t="shared" si="17"/>
        <v>36.673433874709986</v>
      </c>
      <c r="AQ21" s="3">
        <f t="shared" si="79"/>
        <v>8.1605000000000008</v>
      </c>
      <c r="AR21" s="3">
        <v>3.86</v>
      </c>
      <c r="AS21" s="3">
        <v>3.02</v>
      </c>
      <c r="AT21" s="6">
        <f t="shared" si="19"/>
        <v>21.761658031088079</v>
      </c>
      <c r="AU21" s="3">
        <f t="shared" si="80"/>
        <v>3.44</v>
      </c>
      <c r="AV21" s="5">
        <v>0.77500000000000002</v>
      </c>
      <c r="AW21" s="5">
        <v>0.57399999999999995</v>
      </c>
      <c r="AX21" s="6">
        <f t="shared" si="21"/>
        <v>25.935483870967751</v>
      </c>
      <c r="AY21" s="5">
        <f t="shared" si="81"/>
        <v>0.67449999999999999</v>
      </c>
      <c r="AZ21" s="5">
        <v>1.4689999999999999</v>
      </c>
      <c r="BA21" s="4">
        <v>1.1579999999999999</v>
      </c>
      <c r="BB21" s="6">
        <f t="shared" si="23"/>
        <v>21.170864533696392</v>
      </c>
      <c r="BC21" s="5">
        <f t="shared" si="82"/>
        <v>1.3134999999999999</v>
      </c>
      <c r="BD21" s="5">
        <v>0.72599999999999998</v>
      </c>
      <c r="BE21" s="5">
        <v>0.82599999999999996</v>
      </c>
      <c r="BF21" s="6">
        <f t="shared" si="25"/>
        <v>13.77410468319559</v>
      </c>
      <c r="BG21" s="5">
        <f t="shared" si="83"/>
        <v>0.77600000000000002</v>
      </c>
      <c r="BH21" s="5">
        <v>0.58599999999999997</v>
      </c>
      <c r="BI21" s="5">
        <v>0.60099999999999998</v>
      </c>
      <c r="BJ21" s="6">
        <f t="shared" si="58"/>
        <v>4.3402777777777821</v>
      </c>
      <c r="BK21" s="5">
        <f t="shared" si="84"/>
        <v>0.59349999999999992</v>
      </c>
      <c r="BL21" s="5">
        <v>0.52800000000000002</v>
      </c>
      <c r="BM21" s="5">
        <v>0.54900000000000004</v>
      </c>
      <c r="BN21" s="6">
        <f t="shared" si="28"/>
        <v>3.9772727272727306</v>
      </c>
      <c r="BO21" s="5">
        <f t="shared" si="85"/>
        <v>0.53849999999999998</v>
      </c>
      <c r="BP21" s="6">
        <v>8.7100000000000009</v>
      </c>
      <c r="BQ21" s="7"/>
      <c r="BR21" s="7"/>
      <c r="BS21" s="12"/>
      <c r="BT21" s="12"/>
      <c r="BU21" s="6"/>
      <c r="BW21" s="4">
        <v>56.7</v>
      </c>
      <c r="BX21" s="4">
        <f>BW21+7.2</f>
        <v>63.900000000000006</v>
      </c>
      <c r="BY21" s="6">
        <f t="shared" si="30"/>
        <v>12.698412698412703</v>
      </c>
      <c r="BZ21" s="4">
        <v>16.8</v>
      </c>
      <c r="CA21" s="4">
        <v>18.000000000000004</v>
      </c>
      <c r="CB21" s="6">
        <f t="shared" si="31"/>
        <v>7.1428571428571592</v>
      </c>
      <c r="CC21" s="4">
        <v>53.4</v>
      </c>
      <c r="CD21" s="6">
        <f>CC21+4.8</f>
        <v>58.199999999999996</v>
      </c>
      <c r="CE21" s="6">
        <f t="shared" si="32"/>
        <v>8.9887640449438155</v>
      </c>
      <c r="CF21" s="6">
        <v>40.1</v>
      </c>
      <c r="CG21" s="6">
        <f>CF21+0.895</f>
        <v>40.995000000000005</v>
      </c>
      <c r="CH21" s="6">
        <f t="shared" si="33"/>
        <v>2.2319201995012543</v>
      </c>
      <c r="CI21" s="3">
        <v>74.260000000000005</v>
      </c>
      <c r="CJ21" s="3">
        <v>77.88000000000001</v>
      </c>
      <c r="CK21" s="3">
        <f t="shared" si="34"/>
        <v>4.8747643415028339</v>
      </c>
      <c r="CL21" s="3">
        <f t="shared" si="86"/>
        <v>76.070000000000007</v>
      </c>
      <c r="CM21" s="6">
        <v>33.300000000000004</v>
      </c>
      <c r="CN21" s="6">
        <v>28.400000000000002</v>
      </c>
      <c r="CO21" s="6">
        <f t="shared" si="36"/>
        <v>14.714714714714718</v>
      </c>
      <c r="CP21" s="3">
        <f t="shared" si="87"/>
        <v>30.85</v>
      </c>
      <c r="CQ21" s="16">
        <v>17.979999999999993</v>
      </c>
      <c r="CR21" s="16">
        <v>20.86</v>
      </c>
      <c r="CS21" s="6">
        <f t="shared" si="38"/>
        <v>16.017797552836523</v>
      </c>
      <c r="CT21" s="3">
        <f t="shared" si="88"/>
        <v>19.419999999999995</v>
      </c>
      <c r="CU21" s="5">
        <v>1.159</v>
      </c>
      <c r="CV21" s="19">
        <v>1.3740000000000001</v>
      </c>
      <c r="CW21" s="6">
        <f t="shared" si="40"/>
        <v>18.550474547023303</v>
      </c>
      <c r="CX21" s="3">
        <f t="shared" si="89"/>
        <v>1.2665000000000002</v>
      </c>
      <c r="CY21" s="5">
        <v>2.1259999999999999</v>
      </c>
      <c r="CZ21" s="5">
        <v>2.714</v>
      </c>
      <c r="DA21" s="6">
        <v>27.657572906867362</v>
      </c>
      <c r="DB21" s="3">
        <f t="shared" si="90"/>
        <v>2.42</v>
      </c>
      <c r="DC21" s="3">
        <v>3.52</v>
      </c>
      <c r="DD21" s="3">
        <v>2.81</v>
      </c>
      <c r="DE21" s="6">
        <f t="shared" si="43"/>
        <v>20.170454545454543</v>
      </c>
      <c r="DF21" s="3">
        <f t="shared" si="91"/>
        <v>3.165</v>
      </c>
      <c r="DG21" s="5">
        <v>0.22500000000000001</v>
      </c>
      <c r="DH21" s="5">
        <v>0.186</v>
      </c>
      <c r="DI21" s="6">
        <f t="shared" si="45"/>
        <v>17.333333333333336</v>
      </c>
      <c r="DJ21" s="3">
        <f t="shared" si="92"/>
        <v>0.20550000000000002</v>
      </c>
      <c r="DK21" s="5">
        <v>0.42499999999999999</v>
      </c>
      <c r="DL21" s="5">
        <v>0.32699999999999996</v>
      </c>
      <c r="DM21" s="6">
        <f t="shared" si="47"/>
        <v>23.058823529411772</v>
      </c>
      <c r="DN21" s="3">
        <f t="shared" si="93"/>
        <v>0.376</v>
      </c>
      <c r="DO21" s="5">
        <v>0.778138</v>
      </c>
      <c r="DP21" s="5">
        <v>0.89700000000000002</v>
      </c>
      <c r="DQ21" s="6">
        <f t="shared" si="49"/>
        <v>15.275182551167019</v>
      </c>
      <c r="DR21" s="3">
        <f t="shared" si="94"/>
        <v>0.83756900000000001</v>
      </c>
      <c r="DS21" s="5">
        <v>0.55899999999999994</v>
      </c>
      <c r="DT21" s="5">
        <v>0.57399999999999995</v>
      </c>
      <c r="DU21" s="6">
        <f t="shared" si="60"/>
        <v>4.553734061930788</v>
      </c>
      <c r="DV21" s="3">
        <f t="shared" si="95"/>
        <v>0.5665</v>
      </c>
      <c r="DW21" s="5">
        <v>0.53900000000000003</v>
      </c>
      <c r="DX21" s="5">
        <v>0.55900000000000005</v>
      </c>
      <c r="DY21" s="6">
        <f t="shared" si="61"/>
        <v>5.6710775047259032</v>
      </c>
      <c r="DZ21" s="3">
        <f t="shared" si="96"/>
        <v>0.54900000000000004</v>
      </c>
      <c r="EA21" s="6">
        <v>8.7100000000000009</v>
      </c>
    </row>
    <row r="22" spans="1:131" x14ac:dyDescent="0.45">
      <c r="A22">
        <v>19</v>
      </c>
      <c r="B22" s="3">
        <v>8.7100000000000009</v>
      </c>
      <c r="C22" s="3">
        <v>6.6</v>
      </c>
      <c r="D22" s="4">
        <v>16.8</v>
      </c>
      <c r="E22" s="3">
        <v>0.47</v>
      </c>
      <c r="F22" s="4">
        <v>13.8</v>
      </c>
      <c r="G22" s="4">
        <v>16.100000000000001</v>
      </c>
      <c r="H22" s="6">
        <f t="shared" si="3"/>
        <v>16.666666666666671</v>
      </c>
      <c r="I22" s="6">
        <v>8.4499999999999993</v>
      </c>
      <c r="J22" s="6">
        <v>6.48</v>
      </c>
      <c r="K22" s="6">
        <f t="shared" si="4"/>
        <v>23.31360946745561</v>
      </c>
      <c r="L22" s="4">
        <v>54.8</v>
      </c>
      <c r="M22" s="4">
        <v>61.4</v>
      </c>
      <c r="N22" s="6">
        <f t="shared" si="5"/>
        <v>12.04379562043796</v>
      </c>
      <c r="O22" s="6">
        <v>13.2</v>
      </c>
      <c r="P22" s="6">
        <v>11.25</v>
      </c>
      <c r="Q22" s="6">
        <f t="shared" si="6"/>
        <v>14.772727272727268</v>
      </c>
      <c r="R22" s="3">
        <v>0.57999999999999996</v>
      </c>
      <c r="S22" s="3">
        <f t="shared" si="57"/>
        <v>0.6399999999999999</v>
      </c>
      <c r="T22" s="6">
        <f t="shared" si="7"/>
        <v>10.344827586206886</v>
      </c>
      <c r="U22" s="4">
        <v>24.7</v>
      </c>
      <c r="V22" s="6">
        <f t="shared" si="74"/>
        <v>25.9</v>
      </c>
      <c r="W22" s="6">
        <f t="shared" si="8"/>
        <v>4.8582995951416974</v>
      </c>
      <c r="X22" s="3">
        <v>81.459999999999994</v>
      </c>
      <c r="Y22" s="3">
        <v>85.12</v>
      </c>
      <c r="Z22" s="3">
        <f t="shared" si="9"/>
        <v>4.4930027007120197</v>
      </c>
      <c r="AA22" s="3">
        <f t="shared" si="75"/>
        <v>83.289999999999992</v>
      </c>
      <c r="AB22" s="6">
        <v>36.700000000000003</v>
      </c>
      <c r="AC22" s="6">
        <v>31.8</v>
      </c>
      <c r="AD22" s="6">
        <f t="shared" si="11"/>
        <v>13.351498637602186</v>
      </c>
      <c r="AE22" s="3">
        <f t="shared" si="76"/>
        <v>34.25</v>
      </c>
      <c r="AF22" s="4">
        <v>22.149999999999995</v>
      </c>
      <c r="AG22" s="3">
        <v>26.08</v>
      </c>
      <c r="AH22" s="6">
        <f t="shared" si="13"/>
        <v>17.742663656884893</v>
      </c>
      <c r="AI22" s="3">
        <f t="shared" si="77"/>
        <v>24.114999999999995</v>
      </c>
      <c r="AJ22" s="5">
        <v>1.742</v>
      </c>
      <c r="AK22" s="5">
        <v>2.4449999999999998</v>
      </c>
      <c r="AL22" s="6">
        <f t="shared" si="15"/>
        <v>40.355912743972439</v>
      </c>
      <c r="AM22" s="3">
        <f t="shared" si="78"/>
        <v>2.0934999999999997</v>
      </c>
      <c r="AN22" s="5">
        <v>6.742</v>
      </c>
      <c r="AO22" s="5">
        <v>9.2469999999999999</v>
      </c>
      <c r="AP22" s="6">
        <f t="shared" si="17"/>
        <v>37.155146840700084</v>
      </c>
      <c r="AQ22" s="3">
        <f t="shared" si="79"/>
        <v>7.9945000000000004</v>
      </c>
      <c r="AR22" s="3">
        <v>4.2300000000000004</v>
      </c>
      <c r="AS22" s="3">
        <v>3.6199999999999997</v>
      </c>
      <c r="AT22" s="6">
        <f t="shared" si="19"/>
        <v>14.420803782505926</v>
      </c>
      <c r="AU22" s="3">
        <f t="shared" si="80"/>
        <v>3.9249999999999998</v>
      </c>
      <c r="AV22" s="5">
        <v>0.72860000000000003</v>
      </c>
      <c r="AW22" s="5">
        <v>0.51600000000000001</v>
      </c>
      <c r="AX22" s="6">
        <f t="shared" si="21"/>
        <v>29.179247872632448</v>
      </c>
      <c r="AY22" s="5">
        <f t="shared" si="81"/>
        <v>0.62230000000000008</v>
      </c>
      <c r="AZ22" s="5">
        <v>1.6409999999999998</v>
      </c>
      <c r="BA22" s="4">
        <v>1.2170000000000001</v>
      </c>
      <c r="BB22" s="6">
        <f t="shared" si="23"/>
        <v>25.83790371724557</v>
      </c>
      <c r="BC22" s="5">
        <f t="shared" si="82"/>
        <v>1.4289999999999998</v>
      </c>
      <c r="BD22" s="5">
        <v>0.64500000000000002</v>
      </c>
      <c r="BE22" s="5">
        <v>0.78900000000000003</v>
      </c>
      <c r="BF22" s="6">
        <f t="shared" si="25"/>
        <v>22.325581395348841</v>
      </c>
      <c r="BG22" s="5">
        <f t="shared" si="83"/>
        <v>0.71700000000000008</v>
      </c>
      <c r="BH22" s="5">
        <v>0.57599999999999996</v>
      </c>
      <c r="BI22" s="5">
        <v>0.61099999999999999</v>
      </c>
      <c r="BJ22" s="6">
        <f t="shared" si="58"/>
        <v>5.1635111876075781</v>
      </c>
      <c r="BK22" s="5">
        <f t="shared" si="84"/>
        <v>0.59349999999999992</v>
      </c>
      <c r="BL22" s="5">
        <v>0.52900000000000003</v>
      </c>
      <c r="BM22" s="5">
        <v>0.53700000000000003</v>
      </c>
      <c r="BN22" s="6">
        <f t="shared" si="28"/>
        <v>1.5122873345935741</v>
      </c>
      <c r="BO22" s="5">
        <f t="shared" si="85"/>
        <v>0.53300000000000003</v>
      </c>
      <c r="BP22" s="6">
        <v>8.7100000000000009</v>
      </c>
      <c r="BQ22" s="3"/>
      <c r="BR22" s="3"/>
      <c r="BS22" s="12"/>
      <c r="BT22" s="12"/>
      <c r="BU22" s="6"/>
      <c r="BW22" s="4">
        <v>64.7</v>
      </c>
      <c r="BX22" s="4">
        <f t="shared" ref="BX22:BX27" si="97">BW22+7.2</f>
        <v>71.900000000000006</v>
      </c>
      <c r="BY22" s="6">
        <f t="shared" si="30"/>
        <v>11.128284389489957</v>
      </c>
      <c r="BZ22" s="4">
        <v>17.2</v>
      </c>
      <c r="CA22" s="4">
        <v>18.600000000000001</v>
      </c>
      <c r="CB22" s="6">
        <f t="shared" si="31"/>
        <v>8.1395348837209429</v>
      </c>
      <c r="CC22" s="4">
        <v>52.8</v>
      </c>
      <c r="CD22" s="6">
        <f t="shared" ref="CD22:CD27" si="98">CC22+5.8</f>
        <v>58.599999999999994</v>
      </c>
      <c r="CE22" s="6">
        <f t="shared" si="32"/>
        <v>10.984848484848481</v>
      </c>
      <c r="CF22" s="6">
        <v>39.200000000000003</v>
      </c>
      <c r="CG22" s="6">
        <f t="shared" ref="CG22:CG27" si="99">CF22+0.895</f>
        <v>40.095000000000006</v>
      </c>
      <c r="CH22" s="6">
        <f t="shared" si="33"/>
        <v>2.2831632653061305</v>
      </c>
      <c r="CI22" s="3">
        <v>75.13</v>
      </c>
      <c r="CJ22" s="3">
        <v>78.77000000000001</v>
      </c>
      <c r="CK22" s="3">
        <f t="shared" si="34"/>
        <v>4.8449354452282911</v>
      </c>
      <c r="CL22" s="3">
        <f t="shared" si="86"/>
        <v>76.95</v>
      </c>
      <c r="CM22" s="6">
        <v>31.700000000000003</v>
      </c>
      <c r="CN22" s="6">
        <v>26.6</v>
      </c>
      <c r="CO22" s="6">
        <f t="shared" si="36"/>
        <v>16.088328075709782</v>
      </c>
      <c r="CP22" s="3">
        <f t="shared" si="87"/>
        <v>29.150000000000002</v>
      </c>
      <c r="CQ22" s="16">
        <v>17.29</v>
      </c>
      <c r="CR22" s="16">
        <v>18.36</v>
      </c>
      <c r="CS22" s="6">
        <f t="shared" si="38"/>
        <v>6.1885482938114533</v>
      </c>
      <c r="CT22" s="3">
        <f t="shared" si="88"/>
        <v>17.824999999999999</v>
      </c>
      <c r="CU22" s="5">
        <v>1.212</v>
      </c>
      <c r="CV22" s="19">
        <v>1.4849999999999999</v>
      </c>
      <c r="CW22" s="6">
        <f t="shared" si="40"/>
        <v>22.524752475247517</v>
      </c>
      <c r="CX22" s="3">
        <f t="shared" si="89"/>
        <v>1.3485</v>
      </c>
      <c r="CY22" s="5">
        <v>2.2149999999999999</v>
      </c>
      <c r="CZ22" s="5">
        <v>2.7120000000000002</v>
      </c>
      <c r="DA22" s="6">
        <v>22.437923250564353</v>
      </c>
      <c r="DB22" s="3">
        <f t="shared" si="90"/>
        <v>2.4634999999999998</v>
      </c>
      <c r="DC22" s="3">
        <v>3.8900000000000006</v>
      </c>
      <c r="DD22" s="3">
        <v>3.2199999999999998</v>
      </c>
      <c r="DE22" s="6">
        <f t="shared" si="43"/>
        <v>17.223650385604131</v>
      </c>
      <c r="DF22" s="3">
        <f t="shared" si="91"/>
        <v>3.5550000000000002</v>
      </c>
      <c r="DG22" s="5">
        <v>0.221</v>
      </c>
      <c r="DH22" s="5">
        <v>0.18099999999999999</v>
      </c>
      <c r="DI22" s="6">
        <f t="shared" si="45"/>
        <v>18.09954751131222</v>
      </c>
      <c r="DJ22" s="3">
        <f t="shared" si="92"/>
        <v>0.20100000000000001</v>
      </c>
      <c r="DK22" s="5">
        <v>0.39800000000000002</v>
      </c>
      <c r="DL22" s="5">
        <v>0.27799999999999997</v>
      </c>
      <c r="DM22" s="6">
        <f t="shared" si="47"/>
        <v>30.150753768844236</v>
      </c>
      <c r="DN22" s="3">
        <f t="shared" si="93"/>
        <v>0.33799999999999997</v>
      </c>
      <c r="DO22" s="5">
        <v>0.69713800000000004</v>
      </c>
      <c r="DP22" s="5">
        <v>0.84599999999999997</v>
      </c>
      <c r="DQ22" s="6">
        <f t="shared" si="49"/>
        <v>21.353304510728137</v>
      </c>
      <c r="DR22" s="3">
        <f t="shared" si="94"/>
        <v>0.77156899999999995</v>
      </c>
      <c r="DS22" s="5">
        <v>0.54899999999999993</v>
      </c>
      <c r="DT22" s="5">
        <v>0.57099999999999995</v>
      </c>
      <c r="DU22" s="6">
        <f t="shared" si="60"/>
        <v>3.068592057761736</v>
      </c>
      <c r="DV22" s="3">
        <f t="shared" si="95"/>
        <v>0.55999999999999994</v>
      </c>
      <c r="DW22" s="5">
        <v>0.52900000000000003</v>
      </c>
      <c r="DX22" s="5">
        <v>0.54100000000000004</v>
      </c>
      <c r="DY22" s="6">
        <f t="shared" si="61"/>
        <v>2.851711026615972</v>
      </c>
      <c r="DZ22" s="3">
        <f t="shared" si="96"/>
        <v>0.53500000000000003</v>
      </c>
      <c r="EA22" s="6">
        <v>8.7100000000000009</v>
      </c>
    </row>
    <row r="23" spans="1:131" x14ac:dyDescent="0.45">
      <c r="A23">
        <v>20</v>
      </c>
      <c r="B23" s="7">
        <v>8.74</v>
      </c>
      <c r="C23" s="7">
        <v>4.8</v>
      </c>
      <c r="D23" s="4">
        <v>28.9</v>
      </c>
      <c r="E23" s="3">
        <v>0.38</v>
      </c>
      <c r="F23" s="4">
        <v>13.2</v>
      </c>
      <c r="G23" s="4">
        <v>16.399999999999999</v>
      </c>
      <c r="H23" s="6">
        <f t="shared" si="3"/>
        <v>24.242424242424239</v>
      </c>
      <c r="I23" s="18">
        <v>7.1</v>
      </c>
      <c r="J23" s="6">
        <v>5.85</v>
      </c>
      <c r="K23" s="6">
        <f t="shared" si="4"/>
        <v>17.605633802816904</v>
      </c>
      <c r="L23" s="4">
        <v>61.2</v>
      </c>
      <c r="M23" s="4">
        <v>69.8</v>
      </c>
      <c r="N23" s="6">
        <f t="shared" si="5"/>
        <v>14.052287581699336</v>
      </c>
      <c r="O23" s="6">
        <v>11.48</v>
      </c>
      <c r="P23" s="6">
        <v>9.4600000000000009</v>
      </c>
      <c r="Q23" s="6">
        <f t="shared" si="6"/>
        <v>17.595818815331008</v>
      </c>
      <c r="R23" s="3">
        <v>0.57999999999999996</v>
      </c>
      <c r="S23" s="3">
        <f t="shared" si="57"/>
        <v>0.6399999999999999</v>
      </c>
      <c r="T23" s="6">
        <f t="shared" si="7"/>
        <v>10.344827586206886</v>
      </c>
      <c r="U23" s="4">
        <v>23.9</v>
      </c>
      <c r="V23" s="6">
        <f>U23+1.6</f>
        <v>25.5</v>
      </c>
      <c r="W23" s="6">
        <f t="shared" si="8"/>
        <v>6.6945606694560738</v>
      </c>
      <c r="X23" s="3">
        <v>82.13</v>
      </c>
      <c r="Y23" s="3">
        <v>85.21</v>
      </c>
      <c r="Z23" s="3">
        <f t="shared" si="9"/>
        <v>3.7501521977352956</v>
      </c>
      <c r="AA23" s="3">
        <f t="shared" si="75"/>
        <v>83.669999999999987</v>
      </c>
      <c r="AB23" s="6">
        <v>37.4</v>
      </c>
      <c r="AC23" s="6">
        <v>32.4</v>
      </c>
      <c r="AD23" s="6">
        <f t="shared" si="11"/>
        <v>13.368983957219251</v>
      </c>
      <c r="AE23" s="3">
        <f t="shared" si="76"/>
        <v>34.9</v>
      </c>
      <c r="AF23" s="4">
        <v>21.559999999999995</v>
      </c>
      <c r="AG23" s="3">
        <v>24.12</v>
      </c>
      <c r="AH23" s="6">
        <f t="shared" si="13"/>
        <v>11.873840445269046</v>
      </c>
      <c r="AI23" s="3">
        <f t="shared" si="77"/>
        <v>22.839999999999996</v>
      </c>
      <c r="AJ23" s="5">
        <v>1.845</v>
      </c>
      <c r="AK23" s="5">
        <v>2.4260000000000002</v>
      </c>
      <c r="AL23" s="6">
        <f t="shared" si="15"/>
        <v>31.490514905149062</v>
      </c>
      <c r="AM23" s="3">
        <f t="shared" si="78"/>
        <v>2.1355</v>
      </c>
      <c r="AN23" s="5">
        <v>6.9409999999999998</v>
      </c>
      <c r="AO23" s="5">
        <v>9.2460000000000004</v>
      </c>
      <c r="AP23" s="6">
        <f t="shared" si="17"/>
        <v>33.208471401815309</v>
      </c>
      <c r="AQ23" s="3">
        <f t="shared" si="79"/>
        <v>8.0935000000000006</v>
      </c>
      <c r="AR23" s="3">
        <v>4.1900000000000004</v>
      </c>
      <c r="AS23" s="3">
        <v>3.1399999999999997</v>
      </c>
      <c r="AT23" s="6">
        <f t="shared" si="19"/>
        <v>25.059665871121734</v>
      </c>
      <c r="AU23" s="3">
        <f t="shared" si="80"/>
        <v>3.665</v>
      </c>
      <c r="AV23" s="5">
        <v>0.81600000000000006</v>
      </c>
      <c r="AW23" s="5">
        <v>0.624</v>
      </c>
      <c r="AX23" s="6">
        <f t="shared" si="21"/>
        <v>23.529411764705888</v>
      </c>
      <c r="AY23" s="5">
        <f t="shared" si="81"/>
        <v>0.72</v>
      </c>
      <c r="AZ23" s="5">
        <v>1.8149999999999999</v>
      </c>
      <c r="BA23" s="4">
        <v>1.4059999999999999</v>
      </c>
      <c r="BB23" s="6">
        <f t="shared" si="23"/>
        <v>22.534435261707991</v>
      </c>
      <c r="BC23" s="5">
        <f t="shared" si="82"/>
        <v>1.6105</v>
      </c>
      <c r="BD23" s="5">
        <v>0.65700000000000003</v>
      </c>
      <c r="BE23" s="5">
        <v>0.85599999999999998</v>
      </c>
      <c r="BF23" s="6">
        <f t="shared" si="25"/>
        <v>30.289193302891924</v>
      </c>
      <c r="BG23" s="5">
        <f t="shared" si="83"/>
        <v>0.75649999999999995</v>
      </c>
      <c r="BH23" s="5">
        <v>0.58099999999999996</v>
      </c>
      <c r="BI23" s="5">
        <v>0.59899999999999998</v>
      </c>
      <c r="BJ23" s="6">
        <f t="shared" si="58"/>
        <v>6.5836298932384203</v>
      </c>
      <c r="BK23" s="5">
        <f t="shared" si="84"/>
        <v>0.59</v>
      </c>
      <c r="BL23" s="5">
        <v>0.53700000000000003</v>
      </c>
      <c r="BM23" s="5">
        <v>0.56100000000000005</v>
      </c>
      <c r="BN23" s="6">
        <f t="shared" si="28"/>
        <v>4.4692737430167631</v>
      </c>
      <c r="BO23" s="5">
        <f t="shared" si="85"/>
        <v>0.54900000000000004</v>
      </c>
      <c r="BP23" s="6">
        <v>8.74</v>
      </c>
      <c r="BQ23" s="7"/>
      <c r="BR23" s="7"/>
      <c r="BS23" s="12"/>
      <c r="BT23" s="12"/>
      <c r="BU23" s="6"/>
      <c r="BW23" s="4">
        <v>61.5</v>
      </c>
      <c r="BX23" s="4">
        <v>69.7</v>
      </c>
      <c r="BY23" s="6">
        <f t="shared" si="30"/>
        <v>13.333333333333339</v>
      </c>
      <c r="BZ23" s="4">
        <v>16.8</v>
      </c>
      <c r="CA23" s="4">
        <v>18.200000000000003</v>
      </c>
      <c r="CB23" s="6">
        <f t="shared" si="31"/>
        <v>8.3333333333333446</v>
      </c>
      <c r="CC23" s="4">
        <v>51.4</v>
      </c>
      <c r="CD23" s="6">
        <f t="shared" si="98"/>
        <v>57.199999999999996</v>
      </c>
      <c r="CE23" s="6">
        <f t="shared" si="32"/>
        <v>11.284046692606999</v>
      </c>
      <c r="CF23" s="6">
        <v>38.4</v>
      </c>
      <c r="CG23" s="6">
        <f t="shared" si="99"/>
        <v>39.295000000000002</v>
      </c>
      <c r="CH23" s="6">
        <f t="shared" si="33"/>
        <v>2.330729166666675</v>
      </c>
      <c r="CI23" s="3">
        <v>75.23</v>
      </c>
      <c r="CJ23" s="3">
        <v>78.154499999999999</v>
      </c>
      <c r="CK23" s="3">
        <f t="shared" si="34"/>
        <v>3.8874119367273621</v>
      </c>
      <c r="CL23" s="3">
        <f t="shared" si="86"/>
        <v>76.692250000000001</v>
      </c>
      <c r="CM23" s="6">
        <v>32.4</v>
      </c>
      <c r="CN23" s="6">
        <v>27.2</v>
      </c>
      <c r="CO23" s="6">
        <f t="shared" si="36"/>
        <v>16.049382716049383</v>
      </c>
      <c r="CP23" s="3">
        <f t="shared" si="87"/>
        <v>29.799999999999997</v>
      </c>
      <c r="CQ23" s="16">
        <v>17.699999999999992</v>
      </c>
      <c r="CR23" s="16">
        <v>20.420000000000002</v>
      </c>
      <c r="CS23" s="6">
        <f t="shared" si="38"/>
        <v>15.367231638418138</v>
      </c>
      <c r="CT23" s="3">
        <f t="shared" si="88"/>
        <v>19.059999999999995</v>
      </c>
      <c r="CU23" s="5">
        <v>1.3149999999999999</v>
      </c>
      <c r="CV23" s="19">
        <v>1.5660000000000001</v>
      </c>
      <c r="CW23" s="6">
        <f t="shared" si="40"/>
        <v>19.087452471482898</v>
      </c>
      <c r="CX23" s="3">
        <f t="shared" si="89"/>
        <v>1.4405000000000001</v>
      </c>
      <c r="CY23" s="5">
        <v>1.9870000000000001</v>
      </c>
      <c r="CZ23" s="5">
        <v>2.5459999999999998</v>
      </c>
      <c r="DA23" s="6">
        <v>28.13286361348765</v>
      </c>
      <c r="DB23" s="3">
        <f t="shared" si="90"/>
        <v>2.2664999999999997</v>
      </c>
      <c r="DC23" s="3">
        <v>3.8500000000000005</v>
      </c>
      <c r="DD23" s="3">
        <v>2.7399999999999998</v>
      </c>
      <c r="DE23" s="6">
        <f t="shared" si="43"/>
        <v>28.831168831168846</v>
      </c>
      <c r="DF23" s="3">
        <f t="shared" si="91"/>
        <v>3.2949999999999999</v>
      </c>
      <c r="DG23" s="5">
        <v>0.23799999999999999</v>
      </c>
      <c r="DH23" s="5">
        <v>0.17599999999999999</v>
      </c>
      <c r="DI23" s="6">
        <f t="shared" si="45"/>
        <v>26.05042016806723</v>
      </c>
      <c r="DJ23" s="3">
        <f t="shared" si="92"/>
        <v>0.20699999999999999</v>
      </c>
      <c r="DK23" s="5">
        <v>0.379</v>
      </c>
      <c r="DL23" s="5">
        <v>0.29199999999999998</v>
      </c>
      <c r="DM23" s="6">
        <f t="shared" si="47"/>
        <v>22.955145118733515</v>
      </c>
      <c r="DN23" s="3">
        <f t="shared" si="93"/>
        <v>0.33550000000000002</v>
      </c>
      <c r="DO23" s="5">
        <v>0.72021380000000002</v>
      </c>
      <c r="DP23" s="5">
        <v>0.94499999999999995</v>
      </c>
      <c r="DQ23" s="6">
        <f t="shared" si="49"/>
        <v>31.211037611331516</v>
      </c>
      <c r="DR23" s="3">
        <f t="shared" si="94"/>
        <v>0.83260690000000004</v>
      </c>
      <c r="DS23" s="5">
        <v>0.55399999999999994</v>
      </c>
      <c r="DT23" s="5">
        <v>0.56399999999999995</v>
      </c>
      <c r="DU23" s="6">
        <f t="shared" si="60"/>
        <v>5.4205607476635356</v>
      </c>
      <c r="DV23" s="3">
        <f t="shared" si="95"/>
        <v>0.55899999999999994</v>
      </c>
      <c r="DW23" s="5">
        <v>0.52600000000000002</v>
      </c>
      <c r="DX23" s="5">
        <v>0.54700000000000004</v>
      </c>
      <c r="DY23" s="6">
        <f t="shared" si="61"/>
        <v>3.0131826741996259</v>
      </c>
      <c r="DZ23" s="3">
        <f t="shared" si="96"/>
        <v>0.53649999999999998</v>
      </c>
      <c r="EA23" s="6">
        <v>8.74</v>
      </c>
    </row>
    <row r="24" spans="1:131" x14ac:dyDescent="0.45">
      <c r="A24">
        <v>21</v>
      </c>
      <c r="B24" s="3">
        <v>8.81</v>
      </c>
      <c r="C24" s="3">
        <v>5.4</v>
      </c>
      <c r="D24" s="4">
        <v>25.6</v>
      </c>
      <c r="E24" s="3">
        <v>0.38</v>
      </c>
      <c r="F24" s="6">
        <v>12.7</v>
      </c>
      <c r="G24" s="4">
        <v>16.399999999999999</v>
      </c>
      <c r="H24" s="6">
        <f t="shared" si="3"/>
        <v>29.133858267716533</v>
      </c>
      <c r="I24" s="6">
        <v>6.48</v>
      </c>
      <c r="J24" s="6">
        <v>5.41</v>
      </c>
      <c r="K24" s="6">
        <f t="shared" si="4"/>
        <v>16.512345679012348</v>
      </c>
      <c r="L24" s="4">
        <v>62.4</v>
      </c>
      <c r="M24" s="4">
        <v>72.400000000000006</v>
      </c>
      <c r="N24" s="6">
        <f t="shared" si="5"/>
        <v>16.02564102564104</v>
      </c>
      <c r="O24" s="6">
        <v>12.2</v>
      </c>
      <c r="P24" s="6">
        <v>10.210000000000001</v>
      </c>
      <c r="Q24" s="6">
        <f t="shared" si="6"/>
        <v>16.311475409836053</v>
      </c>
      <c r="R24" s="3">
        <v>0.61</v>
      </c>
      <c r="S24" s="3">
        <f t="shared" si="57"/>
        <v>0.66999999999999993</v>
      </c>
      <c r="T24" s="6">
        <f t="shared" si="7"/>
        <v>9.8360655737704814</v>
      </c>
      <c r="U24" s="4">
        <v>24.7</v>
      </c>
      <c r="V24" s="6">
        <f>U24+1.42</f>
        <v>26.119999999999997</v>
      </c>
      <c r="W24" s="6">
        <f t="shared" si="8"/>
        <v>5.7489878542510047</v>
      </c>
      <c r="X24" s="3">
        <v>81.23</v>
      </c>
      <c r="Y24" s="3">
        <v>84.25</v>
      </c>
      <c r="Z24" s="3">
        <f t="shared" si="9"/>
        <v>3.7178382371045129</v>
      </c>
      <c r="AA24" s="3">
        <f t="shared" si="75"/>
        <v>82.740000000000009</v>
      </c>
      <c r="AB24" s="6">
        <v>38.4</v>
      </c>
      <c r="AC24" s="6">
        <v>33.6</v>
      </c>
      <c r="AD24" s="6">
        <f t="shared" si="11"/>
        <v>12.499999999999993</v>
      </c>
      <c r="AE24" s="3">
        <f t="shared" si="76"/>
        <v>36</v>
      </c>
      <c r="AF24" s="4">
        <v>20.439999999999994</v>
      </c>
      <c r="AG24" s="3">
        <v>22.62</v>
      </c>
      <c r="AH24" s="6">
        <f t="shared" si="13"/>
        <v>10.665362035225085</v>
      </c>
      <c r="AI24" s="3">
        <f t="shared" si="77"/>
        <v>21.529999999999998</v>
      </c>
      <c r="AJ24" s="5">
        <v>1.746</v>
      </c>
      <c r="AK24" s="5">
        <v>2.3239999999999998</v>
      </c>
      <c r="AL24" s="6">
        <f t="shared" si="15"/>
        <v>33.10423825887743</v>
      </c>
      <c r="AM24" s="3">
        <f t="shared" si="78"/>
        <v>2.0350000000000001</v>
      </c>
      <c r="AN24" s="5">
        <v>7.0229999999999997</v>
      </c>
      <c r="AO24" s="5">
        <v>10.132999999999999</v>
      </c>
      <c r="AP24" s="6">
        <f t="shared" si="17"/>
        <v>44.283069913142526</v>
      </c>
      <c r="AQ24" s="3">
        <f t="shared" si="79"/>
        <v>8.5779999999999994</v>
      </c>
      <c r="AR24" s="3">
        <v>4.32</v>
      </c>
      <c r="AS24" s="3">
        <v>3.4799999999999995</v>
      </c>
      <c r="AT24" s="6">
        <f t="shared" si="19"/>
        <v>19.444444444444461</v>
      </c>
      <c r="AU24" s="3">
        <f t="shared" si="80"/>
        <v>3.9</v>
      </c>
      <c r="AV24" s="5">
        <v>0.876</v>
      </c>
      <c r="AW24" s="5">
        <v>0.67900000000000005</v>
      </c>
      <c r="AX24" s="6">
        <f t="shared" si="21"/>
        <v>22.48858447488584</v>
      </c>
      <c r="AY24" s="5">
        <f t="shared" si="81"/>
        <v>0.77750000000000008</v>
      </c>
      <c r="AZ24" s="5">
        <v>1.7909999999999999</v>
      </c>
      <c r="BA24" s="4">
        <v>1.401</v>
      </c>
      <c r="BB24" s="6">
        <f t="shared" si="23"/>
        <v>21.77554438860971</v>
      </c>
      <c r="BC24" s="5">
        <f t="shared" si="82"/>
        <v>1.5960000000000001</v>
      </c>
      <c r="BD24" s="5">
        <v>0.68300000000000005</v>
      </c>
      <c r="BE24" s="5">
        <v>0.81200000000000006</v>
      </c>
      <c r="BF24" s="6">
        <f t="shared" si="25"/>
        <v>18.887262079062957</v>
      </c>
      <c r="BG24" s="5">
        <f t="shared" si="83"/>
        <v>0.74750000000000005</v>
      </c>
      <c r="BH24" s="5">
        <v>0.56200000000000006</v>
      </c>
      <c r="BI24" s="5">
        <v>0.58699999999999997</v>
      </c>
      <c r="BJ24" s="6">
        <f t="shared" si="58"/>
        <v>3.5273368606701974</v>
      </c>
      <c r="BK24" s="5">
        <f t="shared" si="84"/>
        <v>0.57450000000000001</v>
      </c>
      <c r="BL24" s="5">
        <v>0.53100000000000003</v>
      </c>
      <c r="BM24" s="5">
        <v>0.57399999999999995</v>
      </c>
      <c r="BN24" s="6">
        <f t="shared" si="28"/>
        <v>8.0979284369114737</v>
      </c>
      <c r="BO24" s="5">
        <f t="shared" si="85"/>
        <v>0.55249999999999999</v>
      </c>
      <c r="BP24" s="6">
        <v>8.81</v>
      </c>
      <c r="BQ24" s="3"/>
      <c r="BR24" s="3"/>
      <c r="BS24" s="12"/>
      <c r="BT24" s="12"/>
      <c r="BU24" s="6"/>
      <c r="BW24" s="4">
        <v>62.4</v>
      </c>
      <c r="BX24" s="4">
        <f t="shared" si="97"/>
        <v>69.599999999999994</v>
      </c>
      <c r="BY24" s="6">
        <f t="shared" si="30"/>
        <v>11.538461538461533</v>
      </c>
      <c r="BZ24" s="4">
        <v>15.9</v>
      </c>
      <c r="CA24" s="4">
        <v>17.3</v>
      </c>
      <c r="CB24" s="6">
        <f t="shared" si="31"/>
        <v>8.8050314465408821</v>
      </c>
      <c r="CC24" s="4">
        <v>53.2</v>
      </c>
      <c r="CD24" s="6">
        <f t="shared" si="98"/>
        <v>59</v>
      </c>
      <c r="CE24" s="6">
        <f t="shared" si="32"/>
        <v>10.902255639097739</v>
      </c>
      <c r="CF24" s="6">
        <v>39.200000000000003</v>
      </c>
      <c r="CG24" s="6">
        <f t="shared" si="99"/>
        <v>40.095000000000006</v>
      </c>
      <c r="CH24" s="6">
        <f t="shared" si="33"/>
        <v>2.2831632653061305</v>
      </c>
      <c r="CI24" s="3">
        <v>74.959999999999994</v>
      </c>
      <c r="CJ24" s="3">
        <v>78.19</v>
      </c>
      <c r="CK24" s="3">
        <f t="shared" si="34"/>
        <v>4.3089647812166545</v>
      </c>
      <c r="CL24" s="3">
        <f t="shared" si="86"/>
        <v>76.574999999999989</v>
      </c>
      <c r="CM24" s="6">
        <v>33.4</v>
      </c>
      <c r="CN24" s="6">
        <v>28.400000000000002</v>
      </c>
      <c r="CO24" s="6">
        <f t="shared" si="36"/>
        <v>14.970059880239511</v>
      </c>
      <c r="CP24" s="3">
        <f t="shared" si="87"/>
        <v>30.9</v>
      </c>
      <c r="CQ24" s="16">
        <v>16.579999999999991</v>
      </c>
      <c r="CR24" s="16">
        <v>18.96</v>
      </c>
      <c r="CS24" s="6">
        <f t="shared" si="38"/>
        <v>14.354644149577869</v>
      </c>
      <c r="CT24" s="3">
        <f t="shared" si="88"/>
        <v>17.769999999999996</v>
      </c>
      <c r="CU24" s="5">
        <v>1.216</v>
      </c>
      <c r="CV24" s="19">
        <v>1.4610000000000001</v>
      </c>
      <c r="CW24" s="6">
        <f t="shared" si="40"/>
        <v>20.148026315789483</v>
      </c>
      <c r="CX24" s="3">
        <f t="shared" si="89"/>
        <v>1.3385</v>
      </c>
      <c r="CY24" s="5">
        <v>2.0230000000000001</v>
      </c>
      <c r="CZ24" s="5">
        <v>2.468</v>
      </c>
      <c r="DA24" s="6">
        <v>21.997034107760744</v>
      </c>
      <c r="DB24" s="3">
        <f t="shared" si="90"/>
        <v>2.2454999999999998</v>
      </c>
      <c r="DC24" s="3">
        <v>3.9800000000000004</v>
      </c>
      <c r="DD24" s="3">
        <v>3.0799999999999996</v>
      </c>
      <c r="DE24" s="6">
        <f t="shared" si="43"/>
        <v>22.613065326633183</v>
      </c>
      <c r="DF24" s="3">
        <f t="shared" si="91"/>
        <v>3.5300000000000002</v>
      </c>
      <c r="DG24" s="5">
        <v>0.22600000000000001</v>
      </c>
      <c r="DH24" s="5">
        <v>0.184</v>
      </c>
      <c r="DI24" s="6">
        <f t="shared" si="45"/>
        <v>18.584070796460182</v>
      </c>
      <c r="DJ24" s="3">
        <f t="shared" si="92"/>
        <v>0.20500000000000002</v>
      </c>
      <c r="DK24" s="5">
        <v>0.41599999999999998</v>
      </c>
      <c r="DL24" s="5">
        <v>0.27799999999999997</v>
      </c>
      <c r="DM24" s="6">
        <f t="shared" si="47"/>
        <v>33.173076923076927</v>
      </c>
      <c r="DN24" s="3">
        <f t="shared" si="93"/>
        <v>0.34699999999999998</v>
      </c>
      <c r="DO24" s="5">
        <v>0.74621380000000004</v>
      </c>
      <c r="DP24" s="5">
        <v>0.879</v>
      </c>
      <c r="DQ24" s="6">
        <f t="shared" si="49"/>
        <v>17.794658849782724</v>
      </c>
      <c r="DR24" s="3">
        <f t="shared" si="94"/>
        <v>0.81260690000000002</v>
      </c>
      <c r="DS24" s="5">
        <v>0.53500000000000003</v>
      </c>
      <c r="DT24" s="5">
        <v>0.55600000000000005</v>
      </c>
      <c r="DU24" s="6">
        <f t="shared" si="60"/>
        <v>2.9629629629629868</v>
      </c>
      <c r="DV24" s="3">
        <f t="shared" si="95"/>
        <v>0.5455000000000001</v>
      </c>
      <c r="DW24" s="5">
        <v>0.53100000000000003</v>
      </c>
      <c r="DX24" s="5">
        <v>0.55500000000000005</v>
      </c>
      <c r="DY24" s="6">
        <f t="shared" si="61"/>
        <v>3.3519553072625725</v>
      </c>
      <c r="DZ24" s="3">
        <f t="shared" si="96"/>
        <v>0.54300000000000004</v>
      </c>
      <c r="EA24" s="6">
        <v>8.81</v>
      </c>
    </row>
    <row r="25" spans="1:131" x14ac:dyDescent="0.45">
      <c r="A25">
        <v>22</v>
      </c>
      <c r="B25" s="3">
        <v>8.82</v>
      </c>
      <c r="C25" s="3">
        <v>7.6000000000000005</v>
      </c>
      <c r="D25" s="4">
        <v>20.6</v>
      </c>
      <c r="E25" s="3">
        <v>0.42</v>
      </c>
      <c r="F25" s="6">
        <v>15.4</v>
      </c>
      <c r="G25" s="4">
        <v>19.399999999999999</v>
      </c>
      <c r="H25" s="6">
        <f t="shared" si="3"/>
        <v>25.97402597402596</v>
      </c>
      <c r="I25" s="6">
        <v>5.89</v>
      </c>
      <c r="J25" s="6">
        <v>4.5599999999999996</v>
      </c>
      <c r="K25" s="6">
        <f t="shared" si="4"/>
        <v>22.580645161290324</v>
      </c>
      <c r="L25" s="4">
        <v>63.8</v>
      </c>
      <c r="M25" s="4">
        <v>73.400000000000006</v>
      </c>
      <c r="N25" s="6">
        <f t="shared" si="5"/>
        <v>15.047021943573682</v>
      </c>
      <c r="O25" s="6">
        <v>10.45</v>
      </c>
      <c r="P25" s="6">
        <v>8.4499999999999993</v>
      </c>
      <c r="Q25" s="6">
        <f t="shared" si="6"/>
        <v>19.138755980861244</v>
      </c>
      <c r="R25" s="3">
        <v>0.62</v>
      </c>
      <c r="S25" s="3">
        <f t="shared" si="57"/>
        <v>0.67999999999999994</v>
      </c>
      <c r="T25" s="6">
        <f t="shared" si="7"/>
        <v>9.6774193548387011</v>
      </c>
      <c r="U25" s="4">
        <v>23.9</v>
      </c>
      <c r="V25" s="6">
        <f>U25+1.42</f>
        <v>25.32</v>
      </c>
      <c r="W25" s="6">
        <f t="shared" si="8"/>
        <v>5.9414225941422671</v>
      </c>
      <c r="X25" s="4">
        <v>83.12</v>
      </c>
      <c r="Y25" s="3">
        <v>85.96</v>
      </c>
      <c r="Z25" s="3">
        <f t="shared" si="9"/>
        <v>3.4167468719922871</v>
      </c>
      <c r="AA25" s="3">
        <f t="shared" si="75"/>
        <v>84.539999999999992</v>
      </c>
      <c r="AB25" s="6">
        <v>38.4</v>
      </c>
      <c r="AC25" s="6">
        <v>33.299999999999997</v>
      </c>
      <c r="AD25" s="6">
        <f t="shared" si="11"/>
        <v>13.281250000000005</v>
      </c>
      <c r="AE25" s="3">
        <f t="shared" si="76"/>
        <v>35.849999999999994</v>
      </c>
      <c r="AF25" s="3">
        <v>18.959999999999997</v>
      </c>
      <c r="AG25" s="3">
        <v>24.12</v>
      </c>
      <c r="AH25" s="6">
        <f t="shared" si="13"/>
        <v>27.215189873417746</v>
      </c>
      <c r="AI25" s="3">
        <f t="shared" si="77"/>
        <v>21.54</v>
      </c>
      <c r="AJ25" s="5">
        <v>1.698</v>
      </c>
      <c r="AK25" s="5">
        <v>2.1459999999999999</v>
      </c>
      <c r="AL25" s="6">
        <f t="shared" si="15"/>
        <v>26.383981154299175</v>
      </c>
      <c r="AM25" s="3">
        <f t="shared" si="78"/>
        <v>1.9219999999999999</v>
      </c>
      <c r="AN25" s="5">
        <v>6.9980000000000002</v>
      </c>
      <c r="AO25" s="5">
        <v>9.8469999999999995</v>
      </c>
      <c r="AP25" s="6">
        <f t="shared" si="17"/>
        <v>40.711631894827086</v>
      </c>
      <c r="AQ25" s="3">
        <f t="shared" si="79"/>
        <v>8.4224999999999994</v>
      </c>
      <c r="AR25" s="3">
        <v>5.01</v>
      </c>
      <c r="AS25" s="3">
        <v>3.98</v>
      </c>
      <c r="AT25" s="6">
        <f t="shared" si="19"/>
        <v>20.558882235528937</v>
      </c>
      <c r="AU25" s="3">
        <f t="shared" si="80"/>
        <v>4.4950000000000001</v>
      </c>
      <c r="AV25" s="5">
        <v>0.94200000000000006</v>
      </c>
      <c r="AW25" s="5">
        <v>0.745</v>
      </c>
      <c r="AX25" s="6">
        <f t="shared" si="21"/>
        <v>20.912951167728245</v>
      </c>
      <c r="AY25" s="5">
        <f t="shared" si="81"/>
        <v>0.84350000000000003</v>
      </c>
      <c r="AZ25" s="5">
        <v>1.825</v>
      </c>
      <c r="BA25" s="4">
        <v>1.403</v>
      </c>
      <c r="BB25" s="6">
        <f t="shared" si="23"/>
        <v>23.123287671232873</v>
      </c>
      <c r="BC25" s="5">
        <f t="shared" si="82"/>
        <v>1.6139999999999999</v>
      </c>
      <c r="BD25" s="5">
        <v>0.64200000000000002</v>
      </c>
      <c r="BE25" s="5">
        <v>0.76900000000000002</v>
      </c>
      <c r="BF25" s="6">
        <f t="shared" si="25"/>
        <v>19.781931464174455</v>
      </c>
      <c r="BG25" s="5">
        <f t="shared" si="83"/>
        <v>0.70550000000000002</v>
      </c>
      <c r="BH25" s="5">
        <v>0.56699999999999995</v>
      </c>
      <c r="BI25" s="5">
        <v>0.58899999999999997</v>
      </c>
      <c r="BJ25" s="6">
        <f t="shared" si="58"/>
        <v>2.2569444444444464</v>
      </c>
      <c r="BK25" s="5">
        <f t="shared" si="84"/>
        <v>0.57799999999999996</v>
      </c>
      <c r="BL25" s="5">
        <v>0.52900000000000003</v>
      </c>
      <c r="BM25" s="5">
        <v>0.54600000000000004</v>
      </c>
      <c r="BN25" s="6">
        <f t="shared" si="28"/>
        <v>3.2136105860113453</v>
      </c>
      <c r="BO25" s="5">
        <f t="shared" si="85"/>
        <v>0.53750000000000009</v>
      </c>
      <c r="BP25" s="6">
        <v>8.82</v>
      </c>
      <c r="BQ25" s="3"/>
      <c r="BR25" s="3"/>
      <c r="BS25" s="12"/>
      <c r="BT25" s="12"/>
      <c r="BU25" s="6"/>
      <c r="BW25" s="4">
        <v>58.7</v>
      </c>
      <c r="BX25" s="4">
        <v>66.8</v>
      </c>
      <c r="BY25" s="6">
        <f t="shared" si="30"/>
        <v>13.798977853492323</v>
      </c>
      <c r="BZ25" s="4">
        <v>16.399999999999999</v>
      </c>
      <c r="CA25" s="4">
        <v>17.8</v>
      </c>
      <c r="CB25" s="6">
        <f t="shared" si="31"/>
        <v>8.5365853658536714</v>
      </c>
      <c r="CC25" s="4">
        <v>50.4</v>
      </c>
      <c r="CD25" s="6">
        <f t="shared" si="98"/>
        <v>56.199999999999996</v>
      </c>
      <c r="CE25" s="6">
        <f t="shared" si="32"/>
        <v>11.507936507936503</v>
      </c>
      <c r="CF25" s="6">
        <v>39.9</v>
      </c>
      <c r="CG25" s="6">
        <f t="shared" si="99"/>
        <v>40.795000000000002</v>
      </c>
      <c r="CH25" s="6">
        <f t="shared" si="33"/>
        <v>2.2431077694235668</v>
      </c>
      <c r="CI25" s="3">
        <v>74.23</v>
      </c>
      <c r="CJ25" s="3">
        <v>78.904499999999999</v>
      </c>
      <c r="CK25" s="3">
        <f t="shared" si="34"/>
        <v>6.2973191432035485</v>
      </c>
      <c r="CL25" s="3">
        <f t="shared" si="86"/>
        <v>76.567250000000001</v>
      </c>
      <c r="CM25" s="6">
        <v>33.4</v>
      </c>
      <c r="CN25" s="6">
        <v>28.099999999999998</v>
      </c>
      <c r="CO25" s="6">
        <f t="shared" si="36"/>
        <v>15.868263473053895</v>
      </c>
      <c r="CP25" s="3">
        <f t="shared" si="87"/>
        <v>30.75</v>
      </c>
      <c r="CQ25" s="16">
        <v>15.099999999999998</v>
      </c>
      <c r="CR25" s="16">
        <v>20.41</v>
      </c>
      <c r="CS25" s="6">
        <f t="shared" si="38"/>
        <v>35.165562913907308</v>
      </c>
      <c r="CT25" s="3">
        <f t="shared" si="88"/>
        <v>17.754999999999999</v>
      </c>
      <c r="CU25" s="5">
        <v>0.998</v>
      </c>
      <c r="CV25" s="19">
        <v>1.1859999999999999</v>
      </c>
      <c r="CW25" s="6">
        <f t="shared" si="40"/>
        <v>18.837675350701396</v>
      </c>
      <c r="CX25" s="3">
        <f t="shared" si="89"/>
        <v>1.0920000000000001</v>
      </c>
      <c r="CY25" s="5">
        <v>1.986</v>
      </c>
      <c r="CZ25" s="5">
        <v>2.524</v>
      </c>
      <c r="DA25" s="6">
        <v>27.089627391742198</v>
      </c>
      <c r="DB25" s="3">
        <f t="shared" si="90"/>
        <v>2.2549999999999999</v>
      </c>
      <c r="DC25" s="3">
        <v>3.87</v>
      </c>
      <c r="DD25" s="3">
        <v>3.18</v>
      </c>
      <c r="DE25" s="6">
        <f t="shared" si="43"/>
        <v>17.829457364341085</v>
      </c>
      <c r="DF25" s="3">
        <f t="shared" si="91"/>
        <v>3.5250000000000004</v>
      </c>
      <c r="DG25" s="5">
        <v>0.2341</v>
      </c>
      <c r="DH25" s="5">
        <v>0.192</v>
      </c>
      <c r="DI25" s="6">
        <f t="shared" si="45"/>
        <v>17.983767620674922</v>
      </c>
      <c r="DJ25" s="3">
        <f t="shared" si="92"/>
        <v>0.21305000000000002</v>
      </c>
      <c r="DK25" s="5">
        <v>0.42399999999999999</v>
      </c>
      <c r="DL25" s="5">
        <v>0.29399999999999998</v>
      </c>
      <c r="DM25" s="6">
        <f t="shared" si="47"/>
        <v>30.660377358490571</v>
      </c>
      <c r="DN25" s="3">
        <f t="shared" si="93"/>
        <v>0.35899999999999999</v>
      </c>
      <c r="DO25" s="5">
        <v>0.7052138</v>
      </c>
      <c r="DP25" s="5">
        <v>0.94599999999999995</v>
      </c>
      <c r="DQ25" s="6">
        <f t="shared" si="49"/>
        <v>34.14371641621306</v>
      </c>
      <c r="DR25" s="3">
        <f t="shared" si="94"/>
        <v>0.82560689999999992</v>
      </c>
      <c r="DS25" s="5">
        <v>0.53999999999999992</v>
      </c>
      <c r="DT25" s="5">
        <v>0.57099999999999995</v>
      </c>
      <c r="DU25" s="6">
        <f t="shared" si="60"/>
        <v>4.0072859744990934</v>
      </c>
      <c r="DV25" s="3">
        <f t="shared" si="95"/>
        <v>0.55549999999999988</v>
      </c>
      <c r="DW25" s="5">
        <v>0.53700000000000003</v>
      </c>
      <c r="DX25" s="5">
        <v>0.55100000000000005</v>
      </c>
      <c r="DY25" s="6">
        <f t="shared" si="61"/>
        <v>4.1587901701323284</v>
      </c>
      <c r="DZ25" s="3">
        <f t="shared" si="96"/>
        <v>0.54400000000000004</v>
      </c>
      <c r="EA25" s="6">
        <v>8.82</v>
      </c>
    </row>
    <row r="26" spans="1:131" x14ac:dyDescent="0.45">
      <c r="A26">
        <v>23</v>
      </c>
      <c r="B26" s="3">
        <v>8.82</v>
      </c>
      <c r="C26" s="3">
        <v>4.3</v>
      </c>
      <c r="D26" s="4">
        <v>25.8</v>
      </c>
      <c r="E26" s="3">
        <v>0.36</v>
      </c>
      <c r="F26" s="6">
        <v>15.2</v>
      </c>
      <c r="G26" s="4">
        <v>17.8</v>
      </c>
      <c r="H26" s="6">
        <f t="shared" si="3"/>
        <v>17.105263157894747</v>
      </c>
      <c r="I26" s="6">
        <v>7.12</v>
      </c>
      <c r="J26" s="6">
        <v>6.15</v>
      </c>
      <c r="K26" s="6">
        <f t="shared" si="4"/>
        <v>13.623595505617974</v>
      </c>
      <c r="L26" s="4">
        <v>53.8</v>
      </c>
      <c r="M26" s="4">
        <v>64.900000000000006</v>
      </c>
      <c r="N26" s="6">
        <f t="shared" si="5"/>
        <v>20.631970260223063</v>
      </c>
      <c r="O26" s="6">
        <v>9.4600000000000009</v>
      </c>
      <c r="P26" s="6">
        <v>7.89</v>
      </c>
      <c r="Q26" s="6">
        <f t="shared" si="6"/>
        <v>16.596194503171258</v>
      </c>
      <c r="R26" s="3">
        <v>0.56999999999999995</v>
      </c>
      <c r="S26" s="3">
        <f t="shared" si="57"/>
        <v>0.62999999999999989</v>
      </c>
      <c r="T26" s="6">
        <f t="shared" si="7"/>
        <v>10.526315789473676</v>
      </c>
      <c r="U26" s="4">
        <v>24.6</v>
      </c>
      <c r="V26" s="6">
        <f>U26+1.42</f>
        <v>26.020000000000003</v>
      </c>
      <c r="W26" s="6">
        <f t="shared" si="8"/>
        <v>5.7723577235772421</v>
      </c>
      <c r="X26" s="4">
        <v>82.46</v>
      </c>
      <c r="Y26" s="3">
        <v>85.94</v>
      </c>
      <c r="Z26" s="3">
        <f t="shared" si="9"/>
        <v>4.2202279893281647</v>
      </c>
      <c r="AA26" s="3">
        <f t="shared" si="75"/>
        <v>84.199999999999989</v>
      </c>
      <c r="AB26" s="6">
        <v>36.9</v>
      </c>
      <c r="AC26" s="6">
        <f>AB26-4.1</f>
        <v>32.799999999999997</v>
      </c>
      <c r="AD26" s="6">
        <f t="shared" si="11"/>
        <v>11.111111111111116</v>
      </c>
      <c r="AE26" s="3">
        <f t="shared" si="76"/>
        <v>34.849999999999994</v>
      </c>
      <c r="AF26" s="3">
        <v>18.459999999999997</v>
      </c>
      <c r="AG26" s="3">
        <v>23.46</v>
      </c>
      <c r="AH26" s="6">
        <f t="shared" si="13"/>
        <v>27.08559046587218</v>
      </c>
      <c r="AI26" s="3">
        <f t="shared" si="77"/>
        <v>20.96</v>
      </c>
      <c r="AJ26" s="5">
        <v>1.6457999999999999</v>
      </c>
      <c r="AK26" s="5">
        <v>1.986</v>
      </c>
      <c r="AL26" s="6">
        <f t="shared" si="15"/>
        <v>20.670798395916883</v>
      </c>
      <c r="AM26" s="3">
        <f t="shared" si="78"/>
        <v>1.8159000000000001</v>
      </c>
      <c r="AN26" s="5">
        <v>6.7480000000000002</v>
      </c>
      <c r="AO26" s="5">
        <v>9.4559999999999995</v>
      </c>
      <c r="AP26" s="6">
        <f t="shared" si="17"/>
        <v>40.130409010077052</v>
      </c>
      <c r="AQ26" s="3">
        <f t="shared" si="79"/>
        <v>8.1020000000000003</v>
      </c>
      <c r="AR26" s="3">
        <v>4.46</v>
      </c>
      <c r="AS26" s="3">
        <v>3.5799999999999996</v>
      </c>
      <c r="AT26" s="6">
        <f t="shared" si="19"/>
        <v>19.730941704035882</v>
      </c>
      <c r="AU26" s="3">
        <f t="shared" si="80"/>
        <v>4.0199999999999996</v>
      </c>
      <c r="AV26" s="5">
        <v>0.876</v>
      </c>
      <c r="AW26" s="5">
        <v>0.68899999999999995</v>
      </c>
      <c r="AX26" s="6">
        <f t="shared" si="21"/>
        <v>21.347031963470325</v>
      </c>
      <c r="AY26" s="5">
        <f t="shared" si="81"/>
        <v>0.78249999999999997</v>
      </c>
      <c r="AZ26" s="5">
        <v>1.738</v>
      </c>
      <c r="BA26" s="4">
        <v>1.369</v>
      </c>
      <c r="BB26" s="6">
        <f t="shared" si="23"/>
        <v>21.231300345224398</v>
      </c>
      <c r="BC26" s="5">
        <f t="shared" si="82"/>
        <v>1.5535000000000001</v>
      </c>
      <c r="BD26" s="5">
        <v>0.623</v>
      </c>
      <c r="BE26" s="5">
        <v>0.80200000000000005</v>
      </c>
      <c r="BF26" s="6">
        <f t="shared" si="25"/>
        <v>28.731942215088292</v>
      </c>
      <c r="BG26" s="5">
        <f t="shared" si="83"/>
        <v>0.71250000000000002</v>
      </c>
      <c r="BH26" s="5">
        <v>0.57599999999999996</v>
      </c>
      <c r="BI26" s="5">
        <v>0.59099999999999997</v>
      </c>
      <c r="BJ26" s="6">
        <f t="shared" si="58"/>
        <v>3.866432337434099</v>
      </c>
      <c r="BK26" s="5">
        <f t="shared" si="84"/>
        <v>0.58349999999999991</v>
      </c>
      <c r="BL26" s="5">
        <v>0.52400000000000002</v>
      </c>
      <c r="BM26" s="5">
        <v>0.55100000000000005</v>
      </c>
      <c r="BN26" s="6">
        <f t="shared" si="28"/>
        <v>5.1526717557251951</v>
      </c>
      <c r="BO26" s="5">
        <f t="shared" si="85"/>
        <v>0.53750000000000009</v>
      </c>
      <c r="BP26" s="6">
        <v>8.82</v>
      </c>
      <c r="BQ26" s="3"/>
      <c r="BR26" s="3"/>
      <c r="BS26" s="12"/>
      <c r="BT26" s="12"/>
      <c r="BU26" s="6"/>
      <c r="BW26" s="4">
        <v>56.7</v>
      </c>
      <c r="BX26" s="4">
        <f t="shared" si="97"/>
        <v>63.900000000000006</v>
      </c>
      <c r="BY26" s="6">
        <f t="shared" si="30"/>
        <v>12.698412698412703</v>
      </c>
      <c r="BZ26" s="4">
        <v>17.100000000000001</v>
      </c>
      <c r="CA26" s="4">
        <v>18.500000000000004</v>
      </c>
      <c r="CB26" s="6">
        <f t="shared" si="31"/>
        <v>8.187134502923989</v>
      </c>
      <c r="CC26" s="4">
        <v>52.4</v>
      </c>
      <c r="CD26" s="6">
        <f t="shared" si="98"/>
        <v>58.199999999999996</v>
      </c>
      <c r="CE26" s="6">
        <f t="shared" si="32"/>
        <v>11.068702290076331</v>
      </c>
      <c r="CF26" s="6">
        <v>39.1</v>
      </c>
      <c r="CG26" s="6">
        <f t="shared" si="99"/>
        <v>39.995000000000005</v>
      </c>
      <c r="CH26" s="6">
        <f t="shared" si="33"/>
        <v>2.289002557544765</v>
      </c>
      <c r="CI26" s="3">
        <v>71.56</v>
      </c>
      <c r="CJ26" s="3">
        <v>78.884500000000003</v>
      </c>
      <c r="CK26" s="3">
        <f t="shared" si="34"/>
        <v>10.235466741196198</v>
      </c>
      <c r="CL26" s="3">
        <f t="shared" si="86"/>
        <v>75.222250000000003</v>
      </c>
      <c r="CM26" s="6">
        <v>30.9</v>
      </c>
      <c r="CN26" s="6">
        <v>27.599999999999998</v>
      </c>
      <c r="CO26" s="6">
        <f t="shared" si="36"/>
        <v>10.679611650485439</v>
      </c>
      <c r="CP26" s="3">
        <f t="shared" si="87"/>
        <v>29.25</v>
      </c>
      <c r="CQ26" s="16">
        <v>14.999999999999998</v>
      </c>
      <c r="CR26" s="16">
        <v>19.98</v>
      </c>
      <c r="CS26" s="6">
        <f t="shared" si="38"/>
        <v>33.200000000000017</v>
      </c>
      <c r="CT26" s="3">
        <f t="shared" si="88"/>
        <v>17.489999999999998</v>
      </c>
      <c r="CU26" s="5">
        <v>0.94579999999999997</v>
      </c>
      <c r="CV26" s="19">
        <v>1.226</v>
      </c>
      <c r="CW26" s="6">
        <f t="shared" si="40"/>
        <v>29.625713681539441</v>
      </c>
      <c r="CX26" s="3">
        <f t="shared" si="89"/>
        <v>1.0859000000000001</v>
      </c>
      <c r="CY26" s="5">
        <v>2.113</v>
      </c>
      <c r="CZ26" s="5">
        <v>2.714</v>
      </c>
      <c r="DA26" s="6">
        <v>28.442972077614765</v>
      </c>
      <c r="DB26" s="3">
        <f t="shared" si="90"/>
        <v>2.4135</v>
      </c>
      <c r="DC26" s="3">
        <v>4.12</v>
      </c>
      <c r="DD26" s="3">
        <v>3.1799999999999997</v>
      </c>
      <c r="DE26" s="6">
        <f t="shared" si="43"/>
        <v>22.815533980582533</v>
      </c>
      <c r="DF26" s="3">
        <f t="shared" si="91"/>
        <v>3.65</v>
      </c>
      <c r="DG26" s="5">
        <v>0.24099999999999999</v>
      </c>
      <c r="DH26" s="5">
        <v>0.17599999999999999</v>
      </c>
      <c r="DI26" s="6">
        <f t="shared" si="45"/>
        <v>26.970954356846477</v>
      </c>
      <c r="DJ26" s="3">
        <f t="shared" si="92"/>
        <v>0.20849999999999999</v>
      </c>
      <c r="DK26" s="5">
        <v>0.41299999999999998</v>
      </c>
      <c r="DL26" s="5">
        <v>0.32100000000000001</v>
      </c>
      <c r="DM26" s="6">
        <f t="shared" si="47"/>
        <v>22.276029055690067</v>
      </c>
      <c r="DN26" s="3">
        <f t="shared" si="93"/>
        <v>0.36699999999999999</v>
      </c>
      <c r="DO26" s="5">
        <v>0.68621379999999998</v>
      </c>
      <c r="DP26" s="5">
        <v>0.90100000000000002</v>
      </c>
      <c r="DQ26" s="6">
        <f t="shared" si="49"/>
        <v>31.300186618223076</v>
      </c>
      <c r="DR26" s="3">
        <f t="shared" si="94"/>
        <v>0.7936069</v>
      </c>
      <c r="DS26" s="5">
        <v>0.54899999999999993</v>
      </c>
      <c r="DT26" s="5">
        <v>0.57599999999999996</v>
      </c>
      <c r="DU26" s="6">
        <f t="shared" si="60"/>
        <v>6.2730627306273128</v>
      </c>
      <c r="DV26" s="3">
        <f t="shared" si="95"/>
        <v>0.5625</v>
      </c>
      <c r="DW26" s="5">
        <v>0.52900000000000003</v>
      </c>
      <c r="DX26" s="5">
        <v>0.54600000000000004</v>
      </c>
      <c r="DY26" s="6">
        <f t="shared" si="61"/>
        <v>2.8248587570621493</v>
      </c>
      <c r="DZ26" s="3">
        <f t="shared" si="96"/>
        <v>0.53750000000000009</v>
      </c>
      <c r="EA26" s="6">
        <v>8.82</v>
      </c>
    </row>
    <row r="27" spans="1:131" x14ac:dyDescent="0.45">
      <c r="A27">
        <v>24</v>
      </c>
      <c r="B27" s="7">
        <v>8.84</v>
      </c>
      <c r="C27" s="7">
        <v>4.3</v>
      </c>
      <c r="D27" s="4">
        <v>20.399999999999999</v>
      </c>
      <c r="E27" s="9">
        <v>0.33</v>
      </c>
      <c r="F27" s="6">
        <v>17.399999999999999</v>
      </c>
      <c r="G27" s="4">
        <v>20.8</v>
      </c>
      <c r="H27" s="6">
        <f t="shared" si="3"/>
        <v>19.540229885057485</v>
      </c>
      <c r="I27" s="18">
        <v>6.45</v>
      </c>
      <c r="J27" s="6">
        <v>5.48</v>
      </c>
      <c r="K27" s="6">
        <f t="shared" si="4"/>
        <v>15.038759689922475</v>
      </c>
      <c r="L27" s="4">
        <v>56.8</v>
      </c>
      <c r="M27" s="4">
        <v>66.5</v>
      </c>
      <c r="N27" s="6">
        <f t="shared" si="5"/>
        <v>17.077464788732399</v>
      </c>
      <c r="O27" s="6">
        <v>8.48</v>
      </c>
      <c r="P27" s="6">
        <v>6.84</v>
      </c>
      <c r="Q27" s="6">
        <f t="shared" si="6"/>
        <v>19.33962264150944</v>
      </c>
      <c r="R27" s="3">
        <v>0.59</v>
      </c>
      <c r="S27" s="3">
        <f t="shared" si="57"/>
        <v>0.64999999999999991</v>
      </c>
      <c r="T27" s="6">
        <f t="shared" si="7"/>
        <v>10.169491525423719</v>
      </c>
      <c r="U27" s="4">
        <v>25.6</v>
      </c>
      <c r="V27" s="6">
        <f>U27+1.42</f>
        <v>27.020000000000003</v>
      </c>
      <c r="W27" s="6">
        <f t="shared" si="8"/>
        <v>5.5468750000000071</v>
      </c>
      <c r="X27" s="4">
        <v>82.56</v>
      </c>
      <c r="Y27" s="3">
        <v>86.12</v>
      </c>
      <c r="Z27" s="3">
        <f t="shared" si="9"/>
        <v>4.3120155038759718</v>
      </c>
      <c r="AA27" s="3">
        <f t="shared" si="75"/>
        <v>84.34</v>
      </c>
      <c r="AB27" s="6">
        <v>38.4</v>
      </c>
      <c r="AC27" s="6">
        <v>33.799999999999997</v>
      </c>
      <c r="AD27" s="6">
        <f t="shared" si="11"/>
        <v>11.979166666666671</v>
      </c>
      <c r="AE27" s="3">
        <f t="shared" si="76"/>
        <v>36.099999999999994</v>
      </c>
      <c r="AF27" s="3">
        <v>17.489999999999995</v>
      </c>
      <c r="AG27" s="3">
        <v>24.06</v>
      </c>
      <c r="AH27" s="6">
        <f t="shared" si="13"/>
        <v>37.564322469982883</v>
      </c>
      <c r="AI27" s="3">
        <f t="shared" si="77"/>
        <v>20.774999999999999</v>
      </c>
      <c r="AJ27" s="5">
        <v>1.845</v>
      </c>
      <c r="AK27" s="5">
        <v>2.3239999999999998</v>
      </c>
      <c r="AL27" s="6">
        <f t="shared" si="15"/>
        <v>25.9620596205962</v>
      </c>
      <c r="AM27" s="3">
        <f t="shared" si="78"/>
        <v>2.0844999999999998</v>
      </c>
      <c r="AN27" s="5">
        <v>6.8970000000000002</v>
      </c>
      <c r="AO27" s="5">
        <v>10.023</v>
      </c>
      <c r="AP27" s="6">
        <f t="shared" si="17"/>
        <v>45.324053936494117</v>
      </c>
      <c r="AQ27" s="3">
        <f t="shared" si="79"/>
        <v>8.4600000000000009</v>
      </c>
      <c r="AR27" s="3">
        <v>5.12</v>
      </c>
      <c r="AS27" s="3">
        <v>3.98</v>
      </c>
      <c r="AT27" s="6">
        <f t="shared" si="19"/>
        <v>22.265625000000004</v>
      </c>
      <c r="AU27" s="3">
        <f t="shared" si="80"/>
        <v>4.55</v>
      </c>
      <c r="AV27" s="5">
        <v>0.97899999999999998</v>
      </c>
      <c r="AW27" s="5">
        <v>0.67800000000000005</v>
      </c>
      <c r="AX27" s="6">
        <f t="shared" si="21"/>
        <v>30.745658835546468</v>
      </c>
      <c r="AY27" s="5">
        <f t="shared" si="81"/>
        <v>0.82850000000000001</v>
      </c>
      <c r="AZ27" s="5">
        <v>1.819</v>
      </c>
      <c r="BA27" s="4">
        <v>1.4809999999999999</v>
      </c>
      <c r="BB27" s="6">
        <f t="shared" si="23"/>
        <v>18.581638262781752</v>
      </c>
      <c r="BC27" s="5">
        <f t="shared" si="82"/>
        <v>1.65</v>
      </c>
      <c r="BD27" s="5">
        <v>0.66400000000000003</v>
      </c>
      <c r="BE27" s="5">
        <v>0.75600000000000001</v>
      </c>
      <c r="BF27" s="6">
        <f t="shared" si="25"/>
        <v>13.855421686746983</v>
      </c>
      <c r="BG27" s="5">
        <f t="shared" si="83"/>
        <v>0.71</v>
      </c>
      <c r="BH27" s="5">
        <v>0.56899999999999995</v>
      </c>
      <c r="BI27" s="5">
        <v>0.59409999999999996</v>
      </c>
      <c r="BJ27" s="6">
        <f t="shared" si="58"/>
        <v>7.045045045045029</v>
      </c>
      <c r="BK27" s="5">
        <f t="shared" si="84"/>
        <v>0.58155000000000001</v>
      </c>
      <c r="BL27" s="5">
        <v>0.52600000000000002</v>
      </c>
      <c r="BM27" s="5">
        <v>0.55700000000000005</v>
      </c>
      <c r="BN27" s="6">
        <f t="shared" si="28"/>
        <v>5.8935361216730087</v>
      </c>
      <c r="BO27" s="5">
        <f t="shared" si="85"/>
        <v>0.54150000000000009</v>
      </c>
      <c r="BP27" s="6">
        <v>8.84</v>
      </c>
      <c r="BQ27" s="7"/>
      <c r="BR27" s="7"/>
      <c r="BS27" s="12"/>
      <c r="BT27" s="12"/>
      <c r="BU27" s="6"/>
      <c r="BW27" s="4">
        <v>54.6</v>
      </c>
      <c r="BX27" s="4">
        <f t="shared" si="97"/>
        <v>61.800000000000004</v>
      </c>
      <c r="BY27" s="6">
        <f t="shared" si="30"/>
        <v>13.186813186813193</v>
      </c>
      <c r="BZ27" s="4">
        <v>16.399999999999999</v>
      </c>
      <c r="CA27" s="4">
        <v>17.8</v>
      </c>
      <c r="CB27" s="6">
        <f t="shared" si="31"/>
        <v>8.5365853658536714</v>
      </c>
      <c r="CC27" s="4">
        <v>53.4</v>
      </c>
      <c r="CD27" s="6">
        <f t="shared" si="98"/>
        <v>59.199999999999996</v>
      </c>
      <c r="CE27" s="6">
        <f t="shared" si="32"/>
        <v>10.861423220973778</v>
      </c>
      <c r="CF27" s="6">
        <v>40.1</v>
      </c>
      <c r="CG27" s="6">
        <f t="shared" si="99"/>
        <v>40.995000000000005</v>
      </c>
      <c r="CH27" s="6">
        <f t="shared" si="33"/>
        <v>2.2319201995012543</v>
      </c>
      <c r="CI27" s="3">
        <v>72.02</v>
      </c>
      <c r="CJ27" s="3">
        <v>79.06450000000001</v>
      </c>
      <c r="CK27" s="3">
        <f t="shared" si="34"/>
        <v>9.7813107470147376</v>
      </c>
      <c r="CL27" s="3">
        <f t="shared" si="86"/>
        <v>75.542249999999996</v>
      </c>
      <c r="CM27" s="6">
        <v>32.199999999999996</v>
      </c>
      <c r="CN27" s="6">
        <v>28.4</v>
      </c>
      <c r="CO27" s="6">
        <f t="shared" si="36"/>
        <v>11.801242236024837</v>
      </c>
      <c r="CP27" s="3">
        <f t="shared" si="87"/>
        <v>30.299999999999997</v>
      </c>
      <c r="CQ27" s="16">
        <v>14.869999999999996</v>
      </c>
      <c r="CR27" s="16">
        <v>22.15</v>
      </c>
      <c r="CS27" s="6">
        <f t="shared" si="38"/>
        <v>48.957632817753897</v>
      </c>
      <c r="CT27" s="3">
        <f t="shared" si="88"/>
        <v>18.509999999999998</v>
      </c>
      <c r="CU27" s="5">
        <v>1.0449999999999999</v>
      </c>
      <c r="CV27" s="19">
        <v>1.2210000000000001</v>
      </c>
      <c r="CW27" s="6">
        <f t="shared" si="40"/>
        <v>16.842105263157912</v>
      </c>
      <c r="CX27" s="3">
        <f t="shared" si="89"/>
        <v>1.133</v>
      </c>
      <c r="CY27" s="5">
        <v>2.2970000000000002</v>
      </c>
      <c r="CZ27" s="5">
        <v>2.6840000000000002</v>
      </c>
      <c r="DA27" s="6">
        <v>16.848062690465824</v>
      </c>
      <c r="DB27" s="3">
        <f t="shared" si="90"/>
        <v>2.4904999999999999</v>
      </c>
      <c r="DC27" s="3">
        <v>4.0199999999999996</v>
      </c>
      <c r="DD27" s="3">
        <v>3.4299999999999997</v>
      </c>
      <c r="DE27" s="6">
        <f t="shared" si="43"/>
        <v>14.676616915422883</v>
      </c>
      <c r="DF27" s="3">
        <f t="shared" si="91"/>
        <v>3.7249999999999996</v>
      </c>
      <c r="DG27" s="5">
        <v>0.25600000000000001</v>
      </c>
      <c r="DH27" s="5">
        <v>0.20100000000000001</v>
      </c>
      <c r="DI27" s="6">
        <f t="shared" si="45"/>
        <v>21.484374999999996</v>
      </c>
      <c r="DJ27" s="3">
        <f t="shared" si="92"/>
        <v>0.22850000000000001</v>
      </c>
      <c r="DK27" s="5">
        <v>0.439</v>
      </c>
      <c r="DL27" s="5">
        <v>0.33599999999999997</v>
      </c>
      <c r="DM27" s="6">
        <f t="shared" si="47"/>
        <v>23.462414578587705</v>
      </c>
      <c r="DN27" s="3">
        <f t="shared" si="93"/>
        <v>0.38749999999999996</v>
      </c>
      <c r="DO27" s="5">
        <v>0.72721380000000002</v>
      </c>
      <c r="DP27" s="5">
        <v>0.879</v>
      </c>
      <c r="DQ27" s="6">
        <f t="shared" si="49"/>
        <v>20.872293677595223</v>
      </c>
      <c r="DR27" s="3">
        <f t="shared" si="94"/>
        <v>0.80310689999999996</v>
      </c>
      <c r="DS27" s="5">
        <v>0.54199999999999993</v>
      </c>
      <c r="DT27" s="5">
        <v>0.56100000000000005</v>
      </c>
      <c r="DU27" s="6">
        <f t="shared" si="60"/>
        <v>8.3011583011583081</v>
      </c>
      <c r="DV27" s="3">
        <f t="shared" si="95"/>
        <v>0.55149999999999999</v>
      </c>
      <c r="DW27" s="5">
        <v>0.53100000000000003</v>
      </c>
      <c r="DX27" s="5">
        <v>0.55100000000000005</v>
      </c>
      <c r="DY27" s="6">
        <f t="shared" si="61"/>
        <v>4.7528517110266195</v>
      </c>
      <c r="DZ27" s="3">
        <f t="shared" si="96"/>
        <v>0.54100000000000004</v>
      </c>
      <c r="EA27" s="6">
        <v>8.84</v>
      </c>
    </row>
    <row r="28" spans="1:131" x14ac:dyDescent="0.45">
      <c r="A28">
        <v>25</v>
      </c>
      <c r="B28" s="3">
        <v>8.870000000000001</v>
      </c>
      <c r="C28" s="3">
        <v>5.5</v>
      </c>
      <c r="D28" s="4">
        <v>21.8</v>
      </c>
      <c r="E28" s="3">
        <v>0.43</v>
      </c>
      <c r="F28" s="6">
        <v>13.8</v>
      </c>
      <c r="G28" s="4">
        <v>17.399999999999999</v>
      </c>
      <c r="H28" s="6">
        <f t="shared" si="3"/>
        <v>26.086956521739111</v>
      </c>
      <c r="I28" s="6">
        <v>8.4499999999999993</v>
      </c>
      <c r="J28" s="6">
        <v>7.41</v>
      </c>
      <c r="K28" s="6">
        <f t="shared" si="4"/>
        <v>12.307692307692299</v>
      </c>
      <c r="L28" s="4">
        <v>54.7</v>
      </c>
      <c r="M28" s="4">
        <v>64.7</v>
      </c>
      <c r="N28" s="6">
        <f t="shared" si="5"/>
        <v>18.281535648994517</v>
      </c>
      <c r="O28" s="6">
        <v>7.42</v>
      </c>
      <c r="P28" s="6">
        <v>5.85</v>
      </c>
      <c r="Q28" s="6">
        <f t="shared" si="6"/>
        <v>21.159029649595691</v>
      </c>
      <c r="R28" s="3">
        <v>0.57999999999999996</v>
      </c>
      <c r="S28" s="3">
        <f t="shared" si="57"/>
        <v>0.6399999999999999</v>
      </c>
      <c r="T28" s="6">
        <f t="shared" si="7"/>
        <v>10.344827586206886</v>
      </c>
      <c r="U28" s="4">
        <v>24.9</v>
      </c>
      <c r="V28" s="6">
        <f>U28+1.42</f>
        <v>26.32</v>
      </c>
      <c r="W28" s="6">
        <f t="shared" si="8"/>
        <v>5.7028112449799266</v>
      </c>
      <c r="X28" s="3">
        <v>81.010000000000005</v>
      </c>
      <c r="Y28" s="3">
        <v>84.21</v>
      </c>
      <c r="Z28" s="3">
        <f t="shared" si="9"/>
        <v>3.9501296136279325</v>
      </c>
      <c r="AA28" s="3">
        <f t="shared" si="75"/>
        <v>82.61</v>
      </c>
      <c r="AB28" s="6">
        <v>37.6</v>
      </c>
      <c r="AC28" s="6">
        <v>32.799999999999997</v>
      </c>
      <c r="AD28" s="6">
        <f t="shared" si="11"/>
        <v>12.765957446808521</v>
      </c>
      <c r="AE28" s="3">
        <f t="shared" si="76"/>
        <v>35.200000000000003</v>
      </c>
      <c r="AF28" s="3">
        <v>17.929999999999996</v>
      </c>
      <c r="AG28" s="3">
        <v>23.89</v>
      </c>
      <c r="AH28" s="6">
        <f t="shared" si="13"/>
        <v>33.24037925264922</v>
      </c>
      <c r="AI28" s="3">
        <f t="shared" si="77"/>
        <v>20.909999999999997</v>
      </c>
      <c r="AJ28" s="5">
        <v>1.6459999999999999</v>
      </c>
      <c r="AK28" s="5">
        <v>1.946</v>
      </c>
      <c r="AL28" s="6">
        <f t="shared" si="15"/>
        <v>18.226002430133661</v>
      </c>
      <c r="AM28" s="3">
        <f t="shared" si="78"/>
        <v>1.7959999999999998</v>
      </c>
      <c r="AN28" s="5">
        <v>6.7450000000000001</v>
      </c>
      <c r="AO28" s="5">
        <v>9.2560000000000002</v>
      </c>
      <c r="AP28" s="6">
        <f t="shared" si="17"/>
        <v>37.227575982209046</v>
      </c>
      <c r="AQ28" s="3">
        <f t="shared" si="79"/>
        <v>8.0005000000000006</v>
      </c>
      <c r="AR28" s="3">
        <v>4.87</v>
      </c>
      <c r="AS28" s="3">
        <v>3.84</v>
      </c>
      <c r="AT28" s="6">
        <f t="shared" si="19"/>
        <v>21.149897330595486</v>
      </c>
      <c r="AU28" s="3">
        <f t="shared" si="80"/>
        <v>4.3550000000000004</v>
      </c>
      <c r="AV28" s="5">
        <v>0.876</v>
      </c>
      <c r="AW28" s="5">
        <v>0.71599999999999997</v>
      </c>
      <c r="AX28" s="6">
        <f t="shared" si="21"/>
        <v>18.264840182648406</v>
      </c>
      <c r="AY28" s="5">
        <f t="shared" si="81"/>
        <v>0.79600000000000004</v>
      </c>
      <c r="AZ28" s="5">
        <v>1.702</v>
      </c>
      <c r="BA28" s="4">
        <v>1.3360000000000001</v>
      </c>
      <c r="BB28" s="6">
        <f t="shared" si="23"/>
        <v>21.504112808460629</v>
      </c>
      <c r="BC28" s="5">
        <f t="shared" si="82"/>
        <v>1.5190000000000001</v>
      </c>
      <c r="BD28" s="5">
        <v>0.66200000000000003</v>
      </c>
      <c r="BE28" s="5">
        <v>0.79100000000000004</v>
      </c>
      <c r="BF28" s="6">
        <f t="shared" si="25"/>
        <v>19.486404833836858</v>
      </c>
      <c r="BG28" s="5">
        <f t="shared" si="83"/>
        <v>0.72650000000000003</v>
      </c>
      <c r="BH28" s="5">
        <v>0.55500000000000005</v>
      </c>
      <c r="BI28" s="5">
        <v>0.57899999999999996</v>
      </c>
      <c r="BJ28" s="6">
        <f t="shared" si="58"/>
        <v>1.936619718309861</v>
      </c>
      <c r="BK28" s="5">
        <f t="shared" si="84"/>
        <v>0.56699999999999995</v>
      </c>
      <c r="BL28" s="5">
        <v>0.52900000000000003</v>
      </c>
      <c r="BM28" s="5">
        <v>0.56200000000000006</v>
      </c>
      <c r="BN28" s="6">
        <f t="shared" si="28"/>
        <v>6.2381852551984931</v>
      </c>
      <c r="BO28" s="5">
        <f t="shared" si="85"/>
        <v>0.5455000000000001</v>
      </c>
      <c r="BP28" s="6">
        <v>8.870000000000001</v>
      </c>
      <c r="BQ28" s="3"/>
      <c r="BR28" s="3"/>
      <c r="BS28" s="12"/>
      <c r="BT28" s="12"/>
      <c r="BU28" s="6"/>
      <c r="BW28" s="4">
        <v>53.4</v>
      </c>
      <c r="BX28" s="4">
        <v>63.9</v>
      </c>
      <c r="BY28" s="6">
        <f t="shared" si="30"/>
        <v>19.662921348314608</v>
      </c>
      <c r="BZ28" s="4">
        <v>16.2</v>
      </c>
      <c r="CA28" s="4">
        <v>17.600000000000001</v>
      </c>
      <c r="CB28" s="6">
        <f t="shared" si="31"/>
        <v>8.6419753086419888</v>
      </c>
      <c r="CC28" s="4">
        <v>54.6</v>
      </c>
      <c r="CD28" s="6">
        <f>CC28+6.8</f>
        <v>61.4</v>
      </c>
      <c r="CE28" s="6">
        <f t="shared" si="32"/>
        <v>12.454212454212449</v>
      </c>
      <c r="CF28" s="6">
        <v>39.4</v>
      </c>
      <c r="CG28" s="6">
        <f>CF28+1.15</f>
        <v>40.549999999999997</v>
      </c>
      <c r="CH28" s="6">
        <f t="shared" si="33"/>
        <v>2.9187817258883215</v>
      </c>
      <c r="CI28" s="3">
        <v>73.23</v>
      </c>
      <c r="CJ28" s="3">
        <v>77.45</v>
      </c>
      <c r="CK28" s="3">
        <f t="shared" si="34"/>
        <v>5.7626655742182145</v>
      </c>
      <c r="CL28" s="3">
        <f t="shared" si="86"/>
        <v>75.34</v>
      </c>
      <c r="CM28" s="6">
        <v>31.400000000000002</v>
      </c>
      <c r="CN28" s="6">
        <v>27.4</v>
      </c>
      <c r="CO28" s="6">
        <f t="shared" si="36"/>
        <v>12.738853503184725</v>
      </c>
      <c r="CP28" s="3">
        <f t="shared" si="87"/>
        <v>29.4</v>
      </c>
      <c r="CQ28" s="16">
        <v>15.309999999999997</v>
      </c>
      <c r="CR28" s="16">
        <v>22.13</v>
      </c>
      <c r="CS28" s="6">
        <f t="shared" si="38"/>
        <v>44.546048334421968</v>
      </c>
      <c r="CT28" s="3">
        <f t="shared" si="88"/>
        <v>18.72</v>
      </c>
      <c r="CU28" s="5">
        <v>0.94599999999999995</v>
      </c>
      <c r="CV28" s="19">
        <v>1.1459999999999999</v>
      </c>
      <c r="CW28" s="6">
        <f t="shared" si="40"/>
        <v>21.141649048625787</v>
      </c>
      <c r="CX28" s="3">
        <f t="shared" si="89"/>
        <v>1.0459999999999998</v>
      </c>
      <c r="CY28" s="5">
        <v>2.145</v>
      </c>
      <c r="CZ28" s="5">
        <v>2.7450000000000001</v>
      </c>
      <c r="DA28" s="6">
        <v>27.972027972027973</v>
      </c>
      <c r="DB28" s="3">
        <f t="shared" si="90"/>
        <v>2.4450000000000003</v>
      </c>
      <c r="DC28" s="3">
        <v>4.13</v>
      </c>
      <c r="DD28" s="3">
        <v>3.29</v>
      </c>
      <c r="DE28" s="6">
        <f t="shared" si="43"/>
        <v>20.338983050847453</v>
      </c>
      <c r="DF28" s="3">
        <f t="shared" si="91"/>
        <v>3.71</v>
      </c>
      <c r="DG28" s="5">
        <v>0.23899999999999999</v>
      </c>
      <c r="DH28" s="5">
        <v>0.189</v>
      </c>
      <c r="DI28" s="6">
        <f t="shared" si="45"/>
        <v>20.920502092050206</v>
      </c>
      <c r="DJ28" s="3">
        <f t="shared" si="92"/>
        <v>0.214</v>
      </c>
      <c r="DK28" s="5">
        <v>0.44700000000000001</v>
      </c>
      <c r="DL28" s="5">
        <v>0.30199999999999999</v>
      </c>
      <c r="DM28" s="6">
        <f t="shared" si="47"/>
        <v>32.438478747203582</v>
      </c>
      <c r="DN28" s="3">
        <f t="shared" si="93"/>
        <v>0.3745</v>
      </c>
      <c r="DO28" s="5">
        <v>0.72521380000000002</v>
      </c>
      <c r="DP28" s="5">
        <v>0.91400000000000003</v>
      </c>
      <c r="DQ28" s="6">
        <f t="shared" si="49"/>
        <v>26.031799174257301</v>
      </c>
      <c r="DR28" s="3">
        <f t="shared" si="94"/>
        <v>0.81960690000000003</v>
      </c>
      <c r="DS28" s="5">
        <v>0.51800000000000002</v>
      </c>
      <c r="DT28" s="5">
        <v>0.56100000000000005</v>
      </c>
      <c r="DU28" s="6">
        <f t="shared" si="60"/>
        <v>2.9168959823885778</v>
      </c>
      <c r="DV28" s="3">
        <f t="shared" si="95"/>
        <v>0.53950000000000009</v>
      </c>
      <c r="DW28" s="5">
        <v>0.52600000000000002</v>
      </c>
      <c r="DX28" s="5">
        <v>0.53900000000000003</v>
      </c>
      <c r="DY28" s="6">
        <f t="shared" si="61"/>
        <v>3.4548944337811931</v>
      </c>
      <c r="DZ28" s="3">
        <f t="shared" si="96"/>
        <v>0.53249999999999997</v>
      </c>
      <c r="EA28" s="6">
        <v>8.870000000000001</v>
      </c>
    </row>
    <row r="29" spans="1:131" x14ac:dyDescent="0.45">
      <c r="A29">
        <v>26</v>
      </c>
      <c r="B29" s="3">
        <v>8.8800000000000008</v>
      </c>
      <c r="C29" s="3">
        <v>6.6</v>
      </c>
      <c r="D29" s="4">
        <v>26.4</v>
      </c>
      <c r="E29" s="3">
        <v>0.38</v>
      </c>
      <c r="F29" s="6">
        <v>16.2</v>
      </c>
      <c r="G29" s="4">
        <v>20.100000000000001</v>
      </c>
      <c r="H29" s="6">
        <f t="shared" si="3"/>
        <v>24.07407407407409</v>
      </c>
      <c r="I29" s="6">
        <v>9.1199999999999992</v>
      </c>
      <c r="J29" s="6">
        <v>7.45</v>
      </c>
      <c r="K29" s="6">
        <f t="shared" si="4"/>
        <v>18.311403508771921</v>
      </c>
      <c r="L29" s="4">
        <v>59.8</v>
      </c>
      <c r="M29" s="4">
        <v>68.900000000000006</v>
      </c>
      <c r="N29" s="6">
        <f t="shared" si="5"/>
        <v>15.21739130434784</v>
      </c>
      <c r="O29" s="6">
        <v>10.74</v>
      </c>
      <c r="P29" s="6">
        <v>9.1199999999999992</v>
      </c>
      <c r="Q29" s="6">
        <f t="shared" si="6"/>
        <v>15.083798882681574</v>
      </c>
      <c r="R29" s="3">
        <v>0.6</v>
      </c>
      <c r="S29" s="3">
        <f>R29+0.086</f>
        <v>0.68599999999999994</v>
      </c>
      <c r="T29" s="6">
        <f t="shared" si="7"/>
        <v>14.333333333333329</v>
      </c>
      <c r="U29" s="4">
        <v>24.3</v>
      </c>
      <c r="V29" s="6">
        <f>U29+1.6</f>
        <v>25.900000000000002</v>
      </c>
      <c r="W29" s="6">
        <f t="shared" si="8"/>
        <v>6.5843621399177019</v>
      </c>
      <c r="X29" s="3">
        <v>80.459999999999994</v>
      </c>
      <c r="Y29" s="3">
        <v>83.65</v>
      </c>
      <c r="Z29" s="3">
        <f t="shared" si="9"/>
        <v>3.9647029579915638</v>
      </c>
      <c r="AA29" s="3">
        <f t="shared" si="75"/>
        <v>82.055000000000007</v>
      </c>
      <c r="AB29" s="6">
        <v>36.799999999999997</v>
      </c>
      <c r="AC29" s="6">
        <v>31.9</v>
      </c>
      <c r="AD29" s="6">
        <f t="shared" si="11"/>
        <v>13.315217391304346</v>
      </c>
      <c r="AE29" s="3">
        <f t="shared" si="76"/>
        <v>34.349999999999994</v>
      </c>
      <c r="AF29" s="3">
        <v>18.929999999999996</v>
      </c>
      <c r="AG29" s="3">
        <v>24.26</v>
      </c>
      <c r="AH29" s="6">
        <f t="shared" si="13"/>
        <v>28.156365557316466</v>
      </c>
      <c r="AI29" s="3">
        <f t="shared" si="77"/>
        <v>21.594999999999999</v>
      </c>
      <c r="AJ29" s="5">
        <v>1.712</v>
      </c>
      <c r="AK29" s="5">
        <v>2.1019999999999999</v>
      </c>
      <c r="AL29" s="6">
        <f t="shared" si="15"/>
        <v>22.780373831775698</v>
      </c>
      <c r="AM29" s="3">
        <f t="shared" si="78"/>
        <v>1.907</v>
      </c>
      <c r="AN29" s="5">
        <v>6.7889999999999997</v>
      </c>
      <c r="AO29" s="5">
        <v>9.6440000000000001</v>
      </c>
      <c r="AP29" s="6">
        <f t="shared" si="17"/>
        <v>42.053321549565482</v>
      </c>
      <c r="AQ29" s="3">
        <f t="shared" si="79"/>
        <v>8.2164999999999999</v>
      </c>
      <c r="AR29" s="3">
        <v>4.5599999999999996</v>
      </c>
      <c r="AS29" s="3">
        <v>3.71</v>
      </c>
      <c r="AT29" s="6">
        <f t="shared" si="19"/>
        <v>18.640350877192976</v>
      </c>
      <c r="AU29" s="3">
        <f t="shared" si="80"/>
        <v>4.1349999999999998</v>
      </c>
      <c r="AV29" s="5">
        <v>0.86599999999999999</v>
      </c>
      <c r="AW29" s="5">
        <v>0.71199999999999997</v>
      </c>
      <c r="AX29" s="6">
        <f t="shared" si="21"/>
        <v>17.782909930715938</v>
      </c>
      <c r="AY29" s="5">
        <f t="shared" si="81"/>
        <v>0.78899999999999992</v>
      </c>
      <c r="AZ29" s="5">
        <v>1.7249999999999999</v>
      </c>
      <c r="BA29" s="4">
        <v>1.327</v>
      </c>
      <c r="BB29" s="6">
        <f t="shared" si="23"/>
        <v>23.072463768115938</v>
      </c>
      <c r="BC29" s="5">
        <f t="shared" si="82"/>
        <v>1.5259999999999998</v>
      </c>
      <c r="BD29" s="5">
        <v>0.64500000000000002</v>
      </c>
      <c r="BE29" s="5">
        <v>0.84199999999999997</v>
      </c>
      <c r="BF29" s="6">
        <f t="shared" si="25"/>
        <v>30.542635658914719</v>
      </c>
      <c r="BG29" s="5">
        <f t="shared" si="83"/>
        <v>0.74350000000000005</v>
      </c>
      <c r="BH29" s="5">
        <v>0.56799999999999995</v>
      </c>
      <c r="BI29" s="5">
        <v>0.58399999999999996</v>
      </c>
      <c r="BJ29" s="6">
        <f t="shared" si="58"/>
        <v>3.5460992907801456</v>
      </c>
      <c r="BK29" s="5">
        <f t="shared" si="84"/>
        <v>0.57599999999999996</v>
      </c>
      <c r="BL29" s="5">
        <v>0.51600000000000001</v>
      </c>
      <c r="BM29" s="5">
        <v>0.52900000000000003</v>
      </c>
      <c r="BN29" s="6">
        <f t="shared" si="28"/>
        <v>2.5193798449612426</v>
      </c>
      <c r="BO29" s="5">
        <f t="shared" si="85"/>
        <v>0.52249999999999996</v>
      </c>
      <c r="BP29" s="6">
        <v>8.8800000000000008</v>
      </c>
      <c r="BQ29" s="3"/>
      <c r="BR29" s="3"/>
      <c r="BS29" s="12"/>
      <c r="BT29" s="12"/>
      <c r="BU29" s="6"/>
      <c r="BW29" s="4">
        <v>56.2</v>
      </c>
      <c r="BX29" s="4">
        <f t="shared" ref="BX29:BX34" si="100">BW29+8.5</f>
        <v>64.7</v>
      </c>
      <c r="BY29" s="6">
        <f t="shared" si="30"/>
        <v>15.124555160142346</v>
      </c>
      <c r="BZ29" s="4">
        <v>15.8</v>
      </c>
      <c r="CA29" s="4">
        <v>17.400000000000002</v>
      </c>
      <c r="CB29" s="6">
        <f t="shared" si="31"/>
        <v>10.12658227848102</v>
      </c>
      <c r="CC29" s="4">
        <v>52.4</v>
      </c>
      <c r="CD29" s="6">
        <f t="shared" ref="CD29:CD35" si="101">CC29+6.8</f>
        <v>59.199999999999996</v>
      </c>
      <c r="CE29" s="6">
        <f t="shared" si="32"/>
        <v>12.977099236641216</v>
      </c>
      <c r="CF29" s="6">
        <v>38.799999999999997</v>
      </c>
      <c r="CG29" s="6">
        <f t="shared" ref="CG29:CG35" si="102">CF29+1.15</f>
        <v>39.949999999999996</v>
      </c>
      <c r="CH29" s="6">
        <f t="shared" si="33"/>
        <v>2.9639175257731925</v>
      </c>
      <c r="CI29" s="3">
        <v>70.19</v>
      </c>
      <c r="CJ29" s="3">
        <v>75.750000000000014</v>
      </c>
      <c r="CK29" s="3">
        <f t="shared" si="34"/>
        <v>7.9213563185639213</v>
      </c>
      <c r="CL29" s="3">
        <f t="shared" si="86"/>
        <v>72.97</v>
      </c>
      <c r="CM29" s="6">
        <v>30.599999999999998</v>
      </c>
      <c r="CN29" s="6">
        <v>26.5</v>
      </c>
      <c r="CO29" s="6">
        <f t="shared" si="36"/>
        <v>13.39869281045751</v>
      </c>
      <c r="CP29" s="3">
        <f t="shared" si="87"/>
        <v>28.549999999999997</v>
      </c>
      <c r="CQ29" s="16">
        <v>16.309999999999995</v>
      </c>
      <c r="CR29" s="16">
        <v>21.06</v>
      </c>
      <c r="CS29" s="6">
        <f t="shared" si="38"/>
        <v>29.123237277743748</v>
      </c>
      <c r="CT29" s="3">
        <f t="shared" si="88"/>
        <v>18.684999999999995</v>
      </c>
      <c r="CU29" s="5">
        <v>1.012</v>
      </c>
      <c r="CV29" s="19">
        <v>1.212</v>
      </c>
      <c r="CW29" s="6">
        <f t="shared" si="40"/>
        <v>19.762845849802364</v>
      </c>
      <c r="CX29" s="3">
        <f t="shared" si="89"/>
        <v>1.1120000000000001</v>
      </c>
      <c r="CY29" s="5">
        <v>1.845</v>
      </c>
      <c r="CZ29" s="5">
        <v>2.4119999999999999</v>
      </c>
      <c r="DA29" s="6">
        <v>30.73170731707317</v>
      </c>
      <c r="DB29" s="3">
        <f t="shared" si="90"/>
        <v>2.1284999999999998</v>
      </c>
      <c r="DC29" s="3">
        <v>4.0199999999999996</v>
      </c>
      <c r="DD29" s="3">
        <v>3.16</v>
      </c>
      <c r="DE29" s="6">
        <f t="shared" si="43"/>
        <v>21.393034825870636</v>
      </c>
      <c r="DF29" s="3">
        <f t="shared" si="91"/>
        <v>3.59</v>
      </c>
      <c r="DG29" s="5">
        <v>0.246</v>
      </c>
      <c r="DH29" s="5">
        <v>0.19500000000000001</v>
      </c>
      <c r="DI29" s="6">
        <f t="shared" si="45"/>
        <v>20.731707317073166</v>
      </c>
      <c r="DJ29" s="3">
        <f t="shared" si="92"/>
        <v>0.2205</v>
      </c>
      <c r="DK29" s="5">
        <v>0.46700000000000003</v>
      </c>
      <c r="DL29" s="5">
        <v>0.316</v>
      </c>
      <c r="DM29" s="6">
        <f t="shared" si="47"/>
        <v>32.334047109207717</v>
      </c>
      <c r="DN29" s="3">
        <f t="shared" si="93"/>
        <v>0.39150000000000001</v>
      </c>
      <c r="DO29" s="5">
        <v>0.71821380000000001</v>
      </c>
      <c r="DP29" s="5">
        <v>0.84599999999999997</v>
      </c>
      <c r="DQ29" s="6">
        <f t="shared" si="49"/>
        <v>17.792222872910539</v>
      </c>
      <c r="DR29" s="3">
        <f t="shared" si="94"/>
        <v>0.78210690000000005</v>
      </c>
      <c r="DS29" s="5">
        <v>0.54509999999999992</v>
      </c>
      <c r="DT29" s="5">
        <v>0.56399999999999995</v>
      </c>
      <c r="DU29" s="6">
        <f t="shared" si="60"/>
        <v>4.2321197560524926</v>
      </c>
      <c r="DV29" s="3">
        <f t="shared" si="95"/>
        <v>0.55454999999999988</v>
      </c>
      <c r="DW29" s="5">
        <v>0.52100000000000002</v>
      </c>
      <c r="DX29" s="5">
        <v>0.53700000000000003</v>
      </c>
      <c r="DY29" s="6">
        <f t="shared" si="61"/>
        <v>3.4682080924855523</v>
      </c>
      <c r="DZ29" s="3">
        <f t="shared" si="96"/>
        <v>0.52900000000000003</v>
      </c>
      <c r="EA29" s="6">
        <v>8.8800000000000008</v>
      </c>
    </row>
    <row r="30" spans="1:131" x14ac:dyDescent="0.45">
      <c r="A30">
        <v>27</v>
      </c>
      <c r="B30" s="3">
        <v>8.98</v>
      </c>
      <c r="C30" s="3">
        <v>6.5</v>
      </c>
      <c r="D30" s="4">
        <v>31.2</v>
      </c>
      <c r="E30" s="3">
        <v>0.38</v>
      </c>
      <c r="F30" s="6">
        <v>14.8</v>
      </c>
      <c r="G30" s="4">
        <v>18.399999999999999</v>
      </c>
      <c r="H30" s="6">
        <f t="shared" si="3"/>
        <v>24.324324324324309</v>
      </c>
      <c r="I30" s="6">
        <v>10.5</v>
      </c>
      <c r="J30" s="6">
        <v>8.4499999999999993</v>
      </c>
      <c r="K30" s="6">
        <f t="shared" si="4"/>
        <v>19.523809523809529</v>
      </c>
      <c r="L30" s="4">
        <v>61.5</v>
      </c>
      <c r="M30" s="4">
        <v>72.099999999999994</v>
      </c>
      <c r="N30" s="6">
        <f t="shared" si="5"/>
        <v>17.235772357723565</v>
      </c>
      <c r="O30" s="6">
        <v>8.89</v>
      </c>
      <c r="P30" s="6">
        <v>7.45</v>
      </c>
      <c r="Q30" s="6">
        <f t="shared" si="6"/>
        <v>16.197975253093368</v>
      </c>
      <c r="R30" s="3">
        <v>0.56999999999999995</v>
      </c>
      <c r="S30" s="3">
        <f t="shared" ref="S30:S42" si="103">R30+0.086</f>
        <v>0.65599999999999992</v>
      </c>
      <c r="T30" s="6">
        <f t="shared" si="7"/>
        <v>15.087719298245608</v>
      </c>
      <c r="U30" s="4">
        <v>25.6</v>
      </c>
      <c r="V30" s="6">
        <f t="shared" ref="V30:V35" si="104">U30+1.6</f>
        <v>27.200000000000003</v>
      </c>
      <c r="W30" s="6">
        <f t="shared" si="8"/>
        <v>6.2500000000000053</v>
      </c>
      <c r="X30" s="3">
        <v>80.56</v>
      </c>
      <c r="Y30" s="3">
        <v>84.12</v>
      </c>
      <c r="Z30" s="3">
        <f t="shared" si="9"/>
        <v>4.4190665342601809</v>
      </c>
      <c r="AA30" s="3">
        <f t="shared" si="75"/>
        <v>82.34</v>
      </c>
      <c r="AB30" s="6">
        <v>38.9</v>
      </c>
      <c r="AC30" s="6">
        <v>33.4</v>
      </c>
      <c r="AD30" s="6">
        <f t="shared" si="11"/>
        <v>14.138817480719796</v>
      </c>
      <c r="AE30" s="3">
        <f t="shared" si="76"/>
        <v>36.15</v>
      </c>
      <c r="AF30" s="3">
        <v>16.979999999999997</v>
      </c>
      <c r="AG30" s="3">
        <v>21.59</v>
      </c>
      <c r="AH30" s="6">
        <f t="shared" si="13"/>
        <v>27.149587750294486</v>
      </c>
      <c r="AI30" s="3">
        <f t="shared" si="77"/>
        <v>19.284999999999997</v>
      </c>
      <c r="AJ30" s="5">
        <v>1.647</v>
      </c>
      <c r="AK30" s="5">
        <v>2.1120000000000001</v>
      </c>
      <c r="AL30" s="6">
        <f t="shared" si="15"/>
        <v>28.233151183970861</v>
      </c>
      <c r="AM30" s="3">
        <f t="shared" si="78"/>
        <v>1.8795000000000002</v>
      </c>
      <c r="AN30" s="5">
        <v>6.6050000000000004</v>
      </c>
      <c r="AO30" s="5">
        <v>8.8840000000000003</v>
      </c>
      <c r="AP30" s="6">
        <f t="shared" si="17"/>
        <v>34.504163512490535</v>
      </c>
      <c r="AQ30" s="3">
        <f t="shared" si="79"/>
        <v>7.7445000000000004</v>
      </c>
      <c r="AR30" s="3">
        <v>4.75</v>
      </c>
      <c r="AS30" s="3">
        <v>3.84</v>
      </c>
      <c r="AT30" s="6">
        <f t="shared" si="19"/>
        <v>19.157894736842106</v>
      </c>
      <c r="AU30" s="3">
        <f t="shared" si="80"/>
        <v>4.2949999999999999</v>
      </c>
      <c r="AV30" s="5">
        <v>1.0529999999999999</v>
      </c>
      <c r="AW30" s="5">
        <v>0.78100000000000003</v>
      </c>
      <c r="AX30" s="6">
        <f t="shared" si="21"/>
        <v>25.830959164292487</v>
      </c>
      <c r="AY30" s="5">
        <f t="shared" si="81"/>
        <v>0.91700000000000004</v>
      </c>
      <c r="AZ30" s="5">
        <v>1.839</v>
      </c>
      <c r="BA30" s="4">
        <v>1.4059999999999999</v>
      </c>
      <c r="BB30" s="6">
        <f t="shared" si="23"/>
        <v>23.545405111473631</v>
      </c>
      <c r="BC30" s="5">
        <f t="shared" si="82"/>
        <v>1.6225000000000001</v>
      </c>
      <c r="BD30" s="5">
        <v>0.65300000000000002</v>
      </c>
      <c r="BE30" s="5">
        <v>0.80100000000000005</v>
      </c>
      <c r="BF30" s="6">
        <f t="shared" si="25"/>
        <v>22.664624808575805</v>
      </c>
      <c r="BG30" s="5">
        <f t="shared" si="83"/>
        <v>0.72700000000000009</v>
      </c>
      <c r="BH30" s="5">
        <v>0.56399999999999995</v>
      </c>
      <c r="BI30" s="5">
        <v>0.58099999999999996</v>
      </c>
      <c r="BJ30" s="6">
        <f t="shared" si="58"/>
        <v>4.1218637992831377</v>
      </c>
      <c r="BK30" s="5">
        <f t="shared" si="84"/>
        <v>0.57250000000000001</v>
      </c>
      <c r="BL30" s="5">
        <v>0.51900000000000002</v>
      </c>
      <c r="BM30" s="5">
        <v>0.52600000000000002</v>
      </c>
      <c r="BN30" s="6">
        <f t="shared" si="28"/>
        <v>1.3487475915221592</v>
      </c>
      <c r="BO30" s="5">
        <f t="shared" si="85"/>
        <v>0.52249999999999996</v>
      </c>
      <c r="BP30" s="6">
        <v>8.98</v>
      </c>
      <c r="BQ30" s="3"/>
      <c r="BR30" s="3"/>
      <c r="BS30" s="12"/>
      <c r="BT30" s="12"/>
      <c r="BU30" s="6"/>
      <c r="BW30" s="4">
        <v>52.4</v>
      </c>
      <c r="BX30" s="4">
        <f t="shared" si="100"/>
        <v>60.9</v>
      </c>
      <c r="BY30" s="6">
        <f t="shared" si="30"/>
        <v>16.221374045801525</v>
      </c>
      <c r="BZ30" s="4">
        <v>16.2</v>
      </c>
      <c r="CA30" s="4">
        <v>17.8</v>
      </c>
      <c r="CB30" s="6">
        <f t="shared" si="31"/>
        <v>9.8765432098765515</v>
      </c>
      <c r="CC30" s="4">
        <v>50.8</v>
      </c>
      <c r="CD30" s="6">
        <f t="shared" si="101"/>
        <v>57.599999999999994</v>
      </c>
      <c r="CE30" s="6">
        <f t="shared" si="32"/>
        <v>13.385826771653539</v>
      </c>
      <c r="CF30" s="6">
        <v>40.1</v>
      </c>
      <c r="CG30" s="6">
        <f t="shared" si="102"/>
        <v>41.25</v>
      </c>
      <c r="CH30" s="6">
        <f t="shared" si="33"/>
        <v>2.8678304239401458</v>
      </c>
      <c r="CI30" s="3">
        <v>69.98</v>
      </c>
      <c r="CJ30" s="3">
        <v>76.220000000000013</v>
      </c>
      <c r="CK30" s="3">
        <f t="shared" si="34"/>
        <v>8.9168333809660023</v>
      </c>
      <c r="CL30" s="3">
        <f t="shared" si="86"/>
        <v>73.100000000000009</v>
      </c>
      <c r="CM30" s="6">
        <v>32.699999999999996</v>
      </c>
      <c r="CN30" s="6">
        <v>28</v>
      </c>
      <c r="CO30" s="6">
        <f t="shared" si="36"/>
        <v>14.373088685015279</v>
      </c>
      <c r="CP30" s="3">
        <f t="shared" si="87"/>
        <v>30.349999999999998</v>
      </c>
      <c r="CQ30" s="16">
        <v>14.359999999999998</v>
      </c>
      <c r="CR30" s="16">
        <v>20.46</v>
      </c>
      <c r="CS30" s="6">
        <f t="shared" si="38"/>
        <v>42.479108635097525</v>
      </c>
      <c r="CT30" s="3">
        <f t="shared" si="88"/>
        <v>17.41</v>
      </c>
      <c r="CU30" s="5">
        <v>0.94700000000000006</v>
      </c>
      <c r="CV30" s="19">
        <v>1.198</v>
      </c>
      <c r="CW30" s="6">
        <f t="shared" si="40"/>
        <v>26.504751847940856</v>
      </c>
      <c r="CX30" s="3">
        <f t="shared" si="89"/>
        <v>1.0725</v>
      </c>
      <c r="CY30" s="5">
        <v>1.849</v>
      </c>
      <c r="CZ30" s="5">
        <v>2.415</v>
      </c>
      <c r="DA30" s="6">
        <v>30.61114115738237</v>
      </c>
      <c r="DB30" s="3">
        <f t="shared" si="90"/>
        <v>2.1320000000000001</v>
      </c>
      <c r="DC30" s="3">
        <v>4.21</v>
      </c>
      <c r="DD30" s="3">
        <v>3.29</v>
      </c>
      <c r="DE30" s="6">
        <f t="shared" si="43"/>
        <v>21.852731591448929</v>
      </c>
      <c r="DF30" s="3">
        <f t="shared" si="91"/>
        <v>3.75</v>
      </c>
      <c r="DG30" s="5">
        <v>0.251</v>
      </c>
      <c r="DH30" s="5">
        <v>0.17799999999999999</v>
      </c>
      <c r="DI30" s="6">
        <f t="shared" si="45"/>
        <v>29.083665338645421</v>
      </c>
      <c r="DJ30" s="3">
        <f t="shared" si="92"/>
        <v>0.2145</v>
      </c>
      <c r="DK30" s="5">
        <v>0.43099999999999999</v>
      </c>
      <c r="DL30" s="5">
        <v>0.33399999999999996</v>
      </c>
      <c r="DM30" s="6">
        <f t="shared" si="47"/>
        <v>22.505800464037133</v>
      </c>
      <c r="DN30" s="3">
        <f t="shared" si="93"/>
        <v>0.38249999999999995</v>
      </c>
      <c r="DO30" s="5">
        <v>0.72621380000000002</v>
      </c>
      <c r="DP30" s="5">
        <v>0.82299999999999995</v>
      </c>
      <c r="DQ30" s="6">
        <f t="shared" si="49"/>
        <v>13.327507684376133</v>
      </c>
      <c r="DR30" s="3">
        <f t="shared" si="94"/>
        <v>0.77460689999999999</v>
      </c>
      <c r="DS30" s="5">
        <v>0.54109999999999991</v>
      </c>
      <c r="DT30" s="5">
        <v>0.57199999999999995</v>
      </c>
      <c r="DU30" s="6">
        <f t="shared" si="60"/>
        <v>6.8959073070454</v>
      </c>
      <c r="DV30" s="3">
        <f t="shared" si="95"/>
        <v>0.55654999999999988</v>
      </c>
      <c r="DW30" s="5">
        <v>0.51900000000000002</v>
      </c>
      <c r="DX30" s="5">
        <v>0.55200000000000005</v>
      </c>
      <c r="DY30" s="6">
        <f t="shared" si="61"/>
        <v>3.9548022598870087</v>
      </c>
      <c r="DZ30" s="3">
        <f t="shared" si="96"/>
        <v>0.53550000000000009</v>
      </c>
      <c r="EA30" s="6">
        <v>8.98</v>
      </c>
    </row>
    <row r="31" spans="1:131" x14ac:dyDescent="0.45">
      <c r="A31">
        <v>28</v>
      </c>
      <c r="B31" s="3">
        <v>8.99</v>
      </c>
      <c r="C31" s="3">
        <v>5.5</v>
      </c>
      <c r="D31" s="4">
        <v>23.4</v>
      </c>
      <c r="E31" s="3">
        <v>0.37</v>
      </c>
      <c r="F31" s="6">
        <v>13.9</v>
      </c>
      <c r="G31" s="4">
        <v>16.399999999999999</v>
      </c>
      <c r="H31" s="6">
        <f t="shared" si="3"/>
        <v>17.985611510791355</v>
      </c>
      <c r="I31" s="6">
        <v>7.56</v>
      </c>
      <c r="J31" s="6">
        <v>5.89</v>
      </c>
      <c r="K31" s="6">
        <f t="shared" si="4"/>
        <v>22.089947089947088</v>
      </c>
      <c r="L31" s="4">
        <v>53.3</v>
      </c>
      <c r="M31" s="4">
        <v>62.5</v>
      </c>
      <c r="N31" s="6">
        <f t="shared" si="5"/>
        <v>17.260787992495317</v>
      </c>
      <c r="O31" s="6">
        <v>11.89</v>
      </c>
      <c r="P31" s="6">
        <v>9.4499999999999993</v>
      </c>
      <c r="Q31" s="6">
        <f t="shared" si="6"/>
        <v>20.521446593776293</v>
      </c>
      <c r="R31" s="3">
        <v>0.56999999999999995</v>
      </c>
      <c r="S31" s="3">
        <f t="shared" si="103"/>
        <v>0.65599999999999992</v>
      </c>
      <c r="T31" s="6">
        <f t="shared" si="7"/>
        <v>15.087719298245608</v>
      </c>
      <c r="U31" s="4">
        <v>24.2</v>
      </c>
      <c r="V31" s="6">
        <f t="shared" si="104"/>
        <v>25.8</v>
      </c>
      <c r="W31" s="6">
        <f t="shared" si="8"/>
        <v>6.6115702479338898</v>
      </c>
      <c r="X31" s="3">
        <v>79.89</v>
      </c>
      <c r="Y31" s="3">
        <v>82.56</v>
      </c>
      <c r="Z31" s="3">
        <f t="shared" si="9"/>
        <v>3.3420953811490821</v>
      </c>
      <c r="AA31" s="3">
        <f t="shared" si="75"/>
        <v>81.224999999999994</v>
      </c>
      <c r="AB31" s="6">
        <v>40.9</v>
      </c>
      <c r="AC31" s="6">
        <v>34.799999999999997</v>
      </c>
      <c r="AD31" s="6">
        <f t="shared" si="11"/>
        <v>14.914425427872866</v>
      </c>
      <c r="AE31" s="3">
        <f t="shared" si="76"/>
        <v>37.849999999999994</v>
      </c>
      <c r="AF31" s="3">
        <v>18.259999999999994</v>
      </c>
      <c r="AG31" s="3">
        <v>23.89</v>
      </c>
      <c r="AH31" s="6">
        <f t="shared" si="13"/>
        <v>30.832420591456778</v>
      </c>
      <c r="AI31" s="3">
        <f t="shared" si="77"/>
        <v>21.074999999999996</v>
      </c>
      <c r="AJ31" s="5">
        <v>1.714</v>
      </c>
      <c r="AK31" s="5">
        <v>2.1139999999999999</v>
      </c>
      <c r="AL31" s="6">
        <f t="shared" si="15"/>
        <v>23.337222870478406</v>
      </c>
      <c r="AM31" s="3">
        <f t="shared" si="78"/>
        <v>1.9139999999999999</v>
      </c>
      <c r="AN31" s="5">
        <v>6.5890000000000004</v>
      </c>
      <c r="AO31" s="5">
        <v>9.2140000000000004</v>
      </c>
      <c r="AP31" s="6">
        <f t="shared" si="17"/>
        <v>39.839125815753526</v>
      </c>
      <c r="AQ31" s="3">
        <f t="shared" si="79"/>
        <v>7.9015000000000004</v>
      </c>
      <c r="AR31" s="3">
        <v>5.0599999999999996</v>
      </c>
      <c r="AS31" s="3">
        <v>3.9500000000000006</v>
      </c>
      <c r="AT31" s="6">
        <f t="shared" si="19"/>
        <v>21.936758893280615</v>
      </c>
      <c r="AU31" s="3">
        <f t="shared" si="80"/>
        <v>4.5049999999999999</v>
      </c>
      <c r="AV31" s="5">
        <v>0.95300000000000007</v>
      </c>
      <c r="AW31" s="5">
        <v>0.72599999999999998</v>
      </c>
      <c r="AX31" s="6">
        <f t="shared" si="21"/>
        <v>23.819517313746072</v>
      </c>
      <c r="AY31" s="5">
        <f t="shared" si="81"/>
        <v>0.83950000000000002</v>
      </c>
      <c r="AZ31" s="5">
        <v>1.9249999999999998</v>
      </c>
      <c r="BA31" s="4">
        <v>1.5029999999999999</v>
      </c>
      <c r="BB31" s="6">
        <f t="shared" si="23"/>
        <v>21.922077922077921</v>
      </c>
      <c r="BC31" s="5">
        <f t="shared" si="82"/>
        <v>1.714</v>
      </c>
      <c r="BD31" s="5">
        <v>0.629</v>
      </c>
      <c r="BE31" s="5">
        <v>0.70599999999999996</v>
      </c>
      <c r="BF31" s="6">
        <f t="shared" si="25"/>
        <v>12.241653418123999</v>
      </c>
      <c r="BG31" s="5">
        <f t="shared" si="83"/>
        <v>0.66749999999999998</v>
      </c>
      <c r="BH31" s="5">
        <v>0.55800000000000005</v>
      </c>
      <c r="BI31" s="5">
        <v>0.58399999999999996</v>
      </c>
      <c r="BJ31" s="6">
        <f>((BI31-BH34)/BH34)*100</f>
        <v>7.7490774907748934</v>
      </c>
      <c r="BK31" s="5">
        <f t="shared" si="84"/>
        <v>0.57099999999999995</v>
      </c>
      <c r="BL31" s="5">
        <v>0.52100000000000002</v>
      </c>
      <c r="BM31" s="5">
        <v>0.52900000000000003</v>
      </c>
      <c r="BN31" s="6">
        <f t="shared" si="28"/>
        <v>1.5355086372360858</v>
      </c>
      <c r="BO31" s="5">
        <f t="shared" si="85"/>
        <v>0.52500000000000002</v>
      </c>
      <c r="BP31" s="6">
        <v>8.99</v>
      </c>
      <c r="BQ31" s="3"/>
      <c r="BR31" s="3"/>
      <c r="BS31" s="12"/>
      <c r="BT31" s="12"/>
      <c r="BU31" s="6"/>
      <c r="BW31" s="4">
        <v>54.3</v>
      </c>
      <c r="BX31" s="4">
        <f t="shared" si="100"/>
        <v>62.8</v>
      </c>
      <c r="BY31" s="6">
        <f t="shared" si="30"/>
        <v>15.653775322283611</v>
      </c>
      <c r="BZ31" s="4">
        <v>15.4</v>
      </c>
      <c r="CA31" s="4">
        <v>17</v>
      </c>
      <c r="CB31" s="6">
        <f t="shared" si="31"/>
        <v>10.389610389610388</v>
      </c>
      <c r="CC31" s="4">
        <v>53.1</v>
      </c>
      <c r="CD31" s="6">
        <f t="shared" si="101"/>
        <v>59.9</v>
      </c>
      <c r="CE31" s="6">
        <f t="shared" si="32"/>
        <v>12.806026365348394</v>
      </c>
      <c r="CF31" s="6">
        <v>38.200000000000003</v>
      </c>
      <c r="CG31" s="6">
        <f t="shared" si="102"/>
        <v>39.35</v>
      </c>
      <c r="CH31" s="6">
        <f t="shared" si="33"/>
        <v>3.0104712041884776</v>
      </c>
      <c r="CI31" s="3">
        <v>70.48</v>
      </c>
      <c r="CJ31" s="3">
        <v>74.660000000000011</v>
      </c>
      <c r="CK31" s="3">
        <f t="shared" si="34"/>
        <v>5.9307604994324725</v>
      </c>
      <c r="CL31" s="3">
        <f t="shared" si="86"/>
        <v>72.570000000000007</v>
      </c>
      <c r="CM31" s="6">
        <v>34.699999999999996</v>
      </c>
      <c r="CN31" s="6">
        <v>29.4</v>
      </c>
      <c r="CO31" s="6">
        <f t="shared" si="36"/>
        <v>15.273775216138322</v>
      </c>
      <c r="CP31" s="3">
        <f t="shared" si="87"/>
        <v>32.049999999999997</v>
      </c>
      <c r="CQ31" s="16">
        <v>15.639999999999995</v>
      </c>
      <c r="CR31" s="16">
        <v>22.13</v>
      </c>
      <c r="CS31" s="6">
        <f t="shared" si="38"/>
        <v>41.496163682864484</v>
      </c>
      <c r="CT31" s="3">
        <f t="shared" si="88"/>
        <v>18.884999999999998</v>
      </c>
      <c r="CU31" s="5">
        <v>1.014</v>
      </c>
      <c r="CV31" s="19">
        <v>1.254</v>
      </c>
      <c r="CW31" s="6">
        <f t="shared" si="40"/>
        <v>23.668639053254438</v>
      </c>
      <c r="CX31" s="3">
        <f t="shared" si="89"/>
        <v>1.1339999999999999</v>
      </c>
      <c r="CY31" s="5">
        <v>2.0760000000000001</v>
      </c>
      <c r="CZ31" s="5">
        <v>2.5489000000000002</v>
      </c>
      <c r="DA31" s="6">
        <v>22.77938342967245</v>
      </c>
      <c r="DB31" s="3">
        <f t="shared" si="90"/>
        <v>2.3124500000000001</v>
      </c>
      <c r="DC31" s="3">
        <v>4.12</v>
      </c>
      <c r="DD31" s="3">
        <v>3.4000000000000004</v>
      </c>
      <c r="DE31" s="6">
        <f t="shared" si="43"/>
        <v>17.475728155339798</v>
      </c>
      <c r="DF31" s="3">
        <f t="shared" si="91"/>
        <v>3.7600000000000002</v>
      </c>
      <c r="DG31" s="5">
        <v>0.26300000000000001</v>
      </c>
      <c r="DH31" s="5">
        <v>0.20100000000000001</v>
      </c>
      <c r="DI31" s="6">
        <f t="shared" si="45"/>
        <v>23.574144486692013</v>
      </c>
      <c r="DJ31" s="3">
        <f t="shared" si="92"/>
        <v>0.23200000000000001</v>
      </c>
      <c r="DK31" s="5">
        <v>0.48599999999999999</v>
      </c>
      <c r="DL31" s="5">
        <v>0.32699999999999996</v>
      </c>
      <c r="DM31" s="6">
        <f t="shared" si="47"/>
        <v>32.716049382716058</v>
      </c>
      <c r="DN31" s="3">
        <f t="shared" si="93"/>
        <v>0.40649999999999997</v>
      </c>
      <c r="DO31" s="5">
        <v>0.7022138</v>
      </c>
      <c r="DP31" s="5">
        <v>0.91400000000000003</v>
      </c>
      <c r="DQ31" s="6">
        <f t="shared" si="49"/>
        <v>30.15978894177244</v>
      </c>
      <c r="DR31" s="3">
        <f t="shared" si="94"/>
        <v>0.80810690000000007</v>
      </c>
      <c r="DS31" s="5">
        <v>0.53510000000000002</v>
      </c>
      <c r="DT31" s="5">
        <v>0.56399999999999995</v>
      </c>
      <c r="DU31" s="6">
        <f>((DT31-DS34)/DS34)*100</f>
        <v>8.6495858216143215</v>
      </c>
      <c r="DV31" s="3">
        <f t="shared" si="95"/>
        <v>0.54954999999999998</v>
      </c>
      <c r="DW31" s="5">
        <v>0.53100000000000003</v>
      </c>
      <c r="DX31" s="5">
        <v>0.54900000000000004</v>
      </c>
      <c r="DY31" s="6">
        <f>((DX31-DW34)/DW34)*100</f>
        <v>4.1745730550284668</v>
      </c>
      <c r="DZ31" s="3">
        <f t="shared" si="96"/>
        <v>0.54</v>
      </c>
      <c r="EA31" s="6">
        <v>8.99</v>
      </c>
    </row>
    <row r="32" spans="1:131" s="13" customFormat="1" x14ac:dyDescent="0.45">
      <c r="A32" s="13" t="s">
        <v>46</v>
      </c>
      <c r="B32" s="10">
        <f>AVERAGE(B17:B31)</f>
        <v>8.7793333333333337</v>
      </c>
      <c r="C32" s="10">
        <f t="shared" ref="C32:BX32" si="105">AVERAGE(C17:C31)</f>
        <v>5.6066666666666665</v>
      </c>
      <c r="D32" s="10">
        <f t="shared" si="105"/>
        <v>22.419999999999998</v>
      </c>
      <c r="E32" s="10">
        <f t="shared" si="105"/>
        <v>0.41533333333333328</v>
      </c>
      <c r="F32" s="10">
        <f t="shared" si="105"/>
        <v>14.526666666666669</v>
      </c>
      <c r="G32" s="10">
        <f t="shared" si="105"/>
        <v>17.333333333333336</v>
      </c>
      <c r="H32" s="10">
        <f t="shared" si="105"/>
        <v>19.351581876727845</v>
      </c>
      <c r="I32" s="10">
        <f t="shared" si="105"/>
        <v>7.3800000000000008</v>
      </c>
      <c r="J32" s="10">
        <f t="shared" si="105"/>
        <v>5.9866666666666672</v>
      </c>
      <c r="K32" s="10">
        <f t="shared" si="105"/>
        <v>18.810750524791224</v>
      </c>
      <c r="L32" s="10">
        <f t="shared" si="105"/>
        <v>58.746666666666655</v>
      </c>
      <c r="M32" s="10">
        <f t="shared" si="105"/>
        <v>68.713333333333338</v>
      </c>
      <c r="N32" s="10">
        <f t="shared" si="105"/>
        <v>17.021723599512217</v>
      </c>
      <c r="O32" s="10">
        <f t="shared" si="105"/>
        <v>10.353333333333333</v>
      </c>
      <c r="P32" s="10">
        <f t="shared" si="105"/>
        <v>8.4146666666666672</v>
      </c>
      <c r="Q32" s="10">
        <f t="shared" si="105"/>
        <v>18.740066143511772</v>
      </c>
      <c r="R32" s="10">
        <f t="shared" si="105"/>
        <v>0.59466666666666668</v>
      </c>
      <c r="S32" s="10">
        <f t="shared" si="105"/>
        <v>0.66520000000000012</v>
      </c>
      <c r="T32" s="10">
        <f t="shared" si="105"/>
        <v>11.874694501767816</v>
      </c>
      <c r="U32" s="10">
        <f t="shared" si="105"/>
        <v>24.90666666666667</v>
      </c>
      <c r="V32" s="10">
        <f t="shared" si="105"/>
        <v>26.286666666666665</v>
      </c>
      <c r="W32" s="10">
        <f t="shared" si="105"/>
        <v>5.5539413979795373</v>
      </c>
      <c r="X32" s="10">
        <f t="shared" si="105"/>
        <v>81.75800000000001</v>
      </c>
      <c r="Y32" s="10">
        <f t="shared" si="105"/>
        <v>85.003999999999991</v>
      </c>
      <c r="Z32" s="10">
        <f t="shared" si="105"/>
        <v>3.9731737629121331</v>
      </c>
      <c r="AA32" s="10">
        <f t="shared" si="105"/>
        <v>83.381</v>
      </c>
      <c r="AB32" s="10">
        <f t="shared" si="105"/>
        <v>37.515999999999991</v>
      </c>
      <c r="AC32" s="10">
        <f t="shared" si="105"/>
        <v>32.956000000000003</v>
      </c>
      <c r="AD32" s="10">
        <f t="shared" si="105"/>
        <v>12.103916141272363</v>
      </c>
      <c r="AE32" s="10">
        <f t="shared" ref="AE32" si="106">AVERAGE(AE17:AE31)</f>
        <v>35.236000000000004</v>
      </c>
      <c r="AF32" s="10">
        <f t="shared" si="105"/>
        <v>19.984666666666669</v>
      </c>
      <c r="AG32" s="10">
        <f t="shared" si="105"/>
        <v>24.049999999999997</v>
      </c>
      <c r="AH32" s="10">
        <f t="shared" si="105"/>
        <v>21.09105925611912</v>
      </c>
      <c r="AI32" s="10">
        <f t="shared" si="105"/>
        <v>22.01733333333333</v>
      </c>
      <c r="AJ32" s="10">
        <f t="shared" si="105"/>
        <v>1.7437866666666666</v>
      </c>
      <c r="AK32" s="10">
        <f t="shared" si="105"/>
        <v>2.2372000000000001</v>
      </c>
      <c r="AL32" s="10">
        <f t="shared" si="105"/>
        <v>28.234807634920195</v>
      </c>
      <c r="AM32" s="10">
        <f t="shared" si="105"/>
        <v>1.9904933333333332</v>
      </c>
      <c r="AN32" s="10">
        <f t="shared" si="105"/>
        <v>6.9320000000000004</v>
      </c>
      <c r="AO32" s="10">
        <f t="shared" si="105"/>
        <v>9.627933333333333</v>
      </c>
      <c r="AP32" s="10">
        <f t="shared" si="105"/>
        <v>38.897499008755318</v>
      </c>
      <c r="AQ32" s="10">
        <f t="shared" si="105"/>
        <v>8.2799666666666667</v>
      </c>
      <c r="AR32" s="10">
        <f t="shared" si="105"/>
        <v>4.3840000000000003</v>
      </c>
      <c r="AS32" s="10">
        <f t="shared" si="105"/>
        <v>3.5013333333333332</v>
      </c>
      <c r="AT32" s="10">
        <f t="shared" si="105"/>
        <v>20.045442922126039</v>
      </c>
      <c r="AU32" s="10">
        <f t="shared" ref="AU32" si="107">AVERAGE(AU17:AU31)</f>
        <v>3.9426666666666668</v>
      </c>
      <c r="AV32" s="27">
        <f t="shared" si="105"/>
        <v>0.85970666666666651</v>
      </c>
      <c r="AW32" s="27">
        <f t="shared" si="105"/>
        <v>0.66166666666666674</v>
      </c>
      <c r="AX32" s="27">
        <f t="shared" si="105"/>
        <v>22.990245446036806</v>
      </c>
      <c r="AY32" s="27">
        <f t="shared" ref="AY32" si="108">AVERAGE(AY17:AY31)</f>
        <v>0.76068666666666651</v>
      </c>
      <c r="AZ32" s="27">
        <f t="shared" si="105"/>
        <v>1.6739999999999997</v>
      </c>
      <c r="BA32" s="27">
        <f t="shared" si="105"/>
        <v>1.2988666666666666</v>
      </c>
      <c r="BB32" s="27">
        <f t="shared" si="105"/>
        <v>22.441782149719568</v>
      </c>
      <c r="BC32" s="27">
        <f t="shared" ref="BC32" si="109">AVERAGE(BC17:BC31)</f>
        <v>1.4864333333333333</v>
      </c>
      <c r="BD32" s="27">
        <f t="shared" si="105"/>
        <v>0.67093333333333338</v>
      </c>
      <c r="BE32" s="27">
        <f t="shared" si="105"/>
        <v>0.81946666666666668</v>
      </c>
      <c r="BF32" s="27">
        <f t="shared" si="105"/>
        <v>22.154106853183311</v>
      </c>
      <c r="BG32" s="27">
        <f t="shared" ref="BG32" si="110">AVERAGE(BG17:BG31)</f>
        <v>0.74520000000000008</v>
      </c>
      <c r="BH32" s="27">
        <f t="shared" si="105"/>
        <v>0.57459999999999989</v>
      </c>
      <c r="BI32" s="27">
        <f t="shared" si="105"/>
        <v>0.59773999999999994</v>
      </c>
      <c r="BJ32" s="27">
        <f t="shared" si="105"/>
        <v>4.8234285337003513</v>
      </c>
      <c r="BK32" s="27">
        <f t="shared" ref="BK32" si="111">AVERAGE(BK17:BK31)</f>
        <v>0.58616999999999997</v>
      </c>
      <c r="BL32" s="27">
        <f t="shared" si="105"/>
        <v>0.52826666666666666</v>
      </c>
      <c r="BM32" s="27">
        <f t="shared" si="105"/>
        <v>0.55059999999999998</v>
      </c>
      <c r="BN32" s="10">
        <f t="shared" si="105"/>
        <v>4.2180078681062589</v>
      </c>
      <c r="BO32" s="27">
        <f t="shared" ref="BO32" si="112">AVERAGE(BO17:BO31)</f>
        <v>0.53943333333333332</v>
      </c>
      <c r="BP32" s="10">
        <f t="shared" si="105"/>
        <v>8.7793333333333337</v>
      </c>
      <c r="BQ32" s="10"/>
      <c r="BR32" s="10"/>
      <c r="BS32" s="14"/>
      <c r="BT32" s="14"/>
      <c r="BU32" s="10"/>
      <c r="BV32" s="10"/>
      <c r="BW32" s="10">
        <f t="shared" si="105"/>
        <v>58.46</v>
      </c>
      <c r="BX32" s="10">
        <f t="shared" si="105"/>
        <v>65.786666666666662</v>
      </c>
      <c r="BY32" s="10">
        <f t="shared" ref="BY32:EA32" si="113">AVERAGE(BY17:BY31)</f>
        <v>12.688694126058136</v>
      </c>
      <c r="BZ32" s="10">
        <f t="shared" si="113"/>
        <v>16.52</v>
      </c>
      <c r="CA32" s="10">
        <f t="shared" si="113"/>
        <v>17.900000000000002</v>
      </c>
      <c r="CB32" s="10">
        <f t="shared" si="113"/>
        <v>8.3877016978364232</v>
      </c>
      <c r="CC32" s="10">
        <f t="shared" si="113"/>
        <v>53.933333333333323</v>
      </c>
      <c r="CD32" s="10">
        <f t="shared" si="113"/>
        <v>59.706666666666671</v>
      </c>
      <c r="CE32" s="10">
        <f t="shared" si="113"/>
        <v>10.76572246212924</v>
      </c>
      <c r="CF32" s="10">
        <f t="shared" si="113"/>
        <v>39.473333333333336</v>
      </c>
      <c r="CG32" s="10">
        <f t="shared" si="113"/>
        <v>40.37766666666667</v>
      </c>
      <c r="CH32" s="10">
        <f t="shared" si="113"/>
        <v>2.2948520217064337</v>
      </c>
      <c r="CI32" s="10">
        <f t="shared" si="113"/>
        <v>73.110266666666675</v>
      </c>
      <c r="CJ32" s="10">
        <f t="shared" si="113"/>
        <v>77.761200000000002</v>
      </c>
      <c r="CK32" s="10">
        <f t="shared" si="113"/>
        <v>6.3985008767912168</v>
      </c>
      <c r="CL32" s="10">
        <f t="shared" si="113"/>
        <v>75.435733333333332</v>
      </c>
      <c r="CM32" s="10">
        <f t="shared" si="113"/>
        <v>32.04933333333333</v>
      </c>
      <c r="CN32" s="10">
        <f t="shared" si="113"/>
        <v>27.689333333333327</v>
      </c>
      <c r="CO32" s="10">
        <f t="shared" si="113"/>
        <v>13.554870209733251</v>
      </c>
      <c r="CP32" s="10">
        <f t="shared" si="113"/>
        <v>29.869333333333334</v>
      </c>
      <c r="CQ32" s="10">
        <f t="shared" si="113"/>
        <v>16.411333333333328</v>
      </c>
      <c r="CR32" s="10">
        <f t="shared" si="113"/>
        <v>20.514666666666663</v>
      </c>
      <c r="CS32" s="10">
        <f t="shared" si="113"/>
        <v>25.933097234027358</v>
      </c>
      <c r="CT32" s="10">
        <f t="shared" si="113"/>
        <v>18.462999999999997</v>
      </c>
      <c r="CU32" s="10">
        <f t="shared" si="113"/>
        <v>1.1091199999999999</v>
      </c>
      <c r="CV32" s="10">
        <f t="shared" si="113"/>
        <v>1.3358000000000001</v>
      </c>
      <c r="CW32" s="10">
        <f t="shared" si="113"/>
        <v>20.657984285871098</v>
      </c>
      <c r="CX32" s="10">
        <f t="shared" si="113"/>
        <v>1.2224600000000003</v>
      </c>
      <c r="CY32" s="10">
        <f t="shared" si="113"/>
        <v>2.0779333333333332</v>
      </c>
      <c r="CZ32" s="10">
        <f t="shared" si="113"/>
        <v>2.577526666666667</v>
      </c>
      <c r="DA32" s="10">
        <f t="shared" si="113"/>
        <v>24.341224902314462</v>
      </c>
      <c r="DB32" s="10">
        <f t="shared" si="113"/>
        <v>2.3277299999999999</v>
      </c>
      <c r="DC32" s="10">
        <f t="shared" si="113"/>
        <v>3.9</v>
      </c>
      <c r="DD32" s="10">
        <f t="shared" si="113"/>
        <v>3.0926666666666667</v>
      </c>
      <c r="DE32" s="10">
        <f t="shared" si="113"/>
        <v>20.757257807831476</v>
      </c>
      <c r="DF32" s="10">
        <f t="shared" si="113"/>
        <v>3.4963333333333333</v>
      </c>
      <c r="DG32" s="27">
        <f t="shared" si="113"/>
        <v>0.23374</v>
      </c>
      <c r="DH32" s="27">
        <f t="shared" si="113"/>
        <v>0.18233333333333332</v>
      </c>
      <c r="DI32" s="27">
        <f t="shared" si="113"/>
        <v>21.924613551983516</v>
      </c>
      <c r="DJ32" s="10">
        <f t="shared" si="113"/>
        <v>0.20803666666666668</v>
      </c>
      <c r="DK32" s="27">
        <f t="shared" si="113"/>
        <v>0.4234666666666666</v>
      </c>
      <c r="DL32" s="27">
        <f t="shared" si="113"/>
        <v>0.30713333333333331</v>
      </c>
      <c r="DM32" s="27">
        <f t="shared" si="113"/>
        <v>27.323833720499842</v>
      </c>
      <c r="DN32" s="10">
        <f t="shared" si="113"/>
        <v>0.36530000000000007</v>
      </c>
      <c r="DO32" s="27">
        <f t="shared" si="113"/>
        <v>0.73247570533333339</v>
      </c>
      <c r="DP32" s="27">
        <f t="shared" si="113"/>
        <v>0.90646666666666664</v>
      </c>
      <c r="DQ32" s="27">
        <f t="shared" si="113"/>
        <v>23.886633464230336</v>
      </c>
      <c r="DR32" s="10">
        <f t="shared" si="113"/>
        <v>0.81947118600000013</v>
      </c>
      <c r="DS32" s="27">
        <f t="shared" si="113"/>
        <v>0.54535333333333325</v>
      </c>
      <c r="DT32" s="27">
        <f t="shared" si="113"/>
        <v>0.56933333333333325</v>
      </c>
      <c r="DU32" s="27">
        <f t="shared" si="113"/>
        <v>5.0757688917022818</v>
      </c>
      <c r="DV32" s="10">
        <f t="shared" si="113"/>
        <v>0.5573433333333333</v>
      </c>
      <c r="DW32" s="27">
        <f t="shared" si="113"/>
        <v>0.53173333333333328</v>
      </c>
      <c r="DX32" s="27">
        <f t="shared" si="113"/>
        <v>0.55186666666666673</v>
      </c>
      <c r="DY32" s="27">
        <f t="shared" si="113"/>
        <v>3.878226722397303</v>
      </c>
      <c r="DZ32" s="10">
        <f t="shared" si="113"/>
        <v>0.54179999999999995</v>
      </c>
      <c r="EA32" s="10">
        <f t="shared" si="113"/>
        <v>8.7793333333333337</v>
      </c>
    </row>
    <row r="33" spans="1:133" s="13" customFormat="1" x14ac:dyDescent="0.45">
      <c r="A33" s="13" t="s">
        <v>91</v>
      </c>
      <c r="B33" s="20">
        <f>STDEV(B17:B32)</f>
        <v>0.1216808210944611</v>
      </c>
      <c r="C33" s="20">
        <f t="shared" ref="C33:BX33" si="114">STDEV(C17:C32)</f>
        <v>0.9629584045476155</v>
      </c>
      <c r="D33" s="20">
        <f t="shared" si="114"/>
        <v>4.8495786758576678</v>
      </c>
      <c r="E33" s="20">
        <f t="shared" si="114"/>
        <v>5.1751543186868067E-2</v>
      </c>
      <c r="F33" s="20">
        <f t="shared" si="114"/>
        <v>1.2347559362976237</v>
      </c>
      <c r="G33" s="20">
        <f t="shared" si="114"/>
        <v>1.7152907107024811</v>
      </c>
      <c r="H33" s="20">
        <f t="shared" si="114"/>
        <v>6.6789885414769739</v>
      </c>
      <c r="I33" s="20">
        <f t="shared" si="114"/>
        <v>1.7033026742185244</v>
      </c>
      <c r="J33" s="20">
        <f t="shared" si="114"/>
        <v>1.3799210927521204</v>
      </c>
      <c r="K33" s="20">
        <f t="shared" si="114"/>
        <v>3.9747345071897433</v>
      </c>
      <c r="L33" s="20">
        <f t="shared" si="114"/>
        <v>3.6221295148327064</v>
      </c>
      <c r="M33" s="20">
        <f t="shared" si="114"/>
        <v>3.9393513284408752</v>
      </c>
      <c r="N33" s="20">
        <f t="shared" si="114"/>
        <v>2.5314385303564002</v>
      </c>
      <c r="O33" s="20">
        <f t="shared" si="114"/>
        <v>1.5853481916881502</v>
      </c>
      <c r="P33" s="20">
        <f t="shared" si="114"/>
        <v>1.3734038816831067</v>
      </c>
      <c r="Q33" s="20">
        <f t="shared" si="114"/>
        <v>3.9901369186506628</v>
      </c>
      <c r="R33" s="20">
        <f t="shared" si="114"/>
        <v>2.1249836600678987E-2</v>
      </c>
      <c r="S33" s="20">
        <f t="shared" si="114"/>
        <v>2.3919866220361706E-2</v>
      </c>
      <c r="T33" s="20">
        <f t="shared" si="114"/>
        <v>1.8278020906903192</v>
      </c>
      <c r="U33" s="20">
        <f t="shared" si="114"/>
        <v>0.69518982219886505</v>
      </c>
      <c r="V33" s="20">
        <f t="shared" si="114"/>
        <v>0.63125976340084367</v>
      </c>
      <c r="W33" s="20">
        <f t="shared" si="114"/>
        <v>0.74159628341876382</v>
      </c>
      <c r="X33" s="20">
        <f t="shared" si="114"/>
        <v>1.1694397519040194</v>
      </c>
      <c r="Y33" s="20">
        <f t="shared" si="114"/>
        <v>1.1358157127515582</v>
      </c>
      <c r="Z33" s="20">
        <f t="shared" si="114"/>
        <v>0.58139774522530541</v>
      </c>
      <c r="AA33" s="20">
        <f t="shared" si="114"/>
        <v>1.1290323290322539</v>
      </c>
      <c r="AB33" s="20">
        <f t="shared" si="114"/>
        <v>1.5120352729571702</v>
      </c>
      <c r="AC33" s="20">
        <f t="shared" si="114"/>
        <v>0.98666306305648133</v>
      </c>
      <c r="AD33" s="20">
        <f t="shared" si="114"/>
        <v>1.814210092017509</v>
      </c>
      <c r="AE33" s="20">
        <f t="shared" ref="AE33" si="115">STDEV(AE17:AE32)</f>
        <v>1.2100732760181636</v>
      </c>
      <c r="AF33" s="20">
        <f t="shared" si="114"/>
        <v>1.901889820386262</v>
      </c>
      <c r="AG33" s="20">
        <f t="shared" si="114"/>
        <v>1.1670875431317618</v>
      </c>
      <c r="AH33" s="20">
        <f t="shared" si="114"/>
        <v>9.1272163444598977</v>
      </c>
      <c r="AI33" s="20">
        <f t="shared" si="114"/>
        <v>1.3998486426118433</v>
      </c>
      <c r="AJ33" s="20">
        <f t="shared" si="114"/>
        <v>7.417347114853276E-2</v>
      </c>
      <c r="AK33" s="20">
        <f t="shared" si="114"/>
        <v>0.15785022436896734</v>
      </c>
      <c r="AL33" s="20">
        <f t="shared" si="114"/>
        <v>6.2246295830429066</v>
      </c>
      <c r="AM33" s="20">
        <f t="shared" si="114"/>
        <v>0.10960958271165079</v>
      </c>
      <c r="AN33" s="20">
        <f t="shared" si="114"/>
        <v>0.23597966014044522</v>
      </c>
      <c r="AO33" s="20">
        <f t="shared" si="114"/>
        <v>0.42368218696985049</v>
      </c>
      <c r="AP33" s="20">
        <f t="shared" si="114"/>
        <v>4.1080501226267687</v>
      </c>
      <c r="AQ33" s="20">
        <f t="shared" si="114"/>
        <v>0.30897737062049618</v>
      </c>
      <c r="AR33" s="20">
        <f t="shared" si="114"/>
        <v>0.50894400477851753</v>
      </c>
      <c r="AS33" s="20">
        <f t="shared" si="114"/>
        <v>0.38610649077971054</v>
      </c>
      <c r="AT33" s="20">
        <f t="shared" si="114"/>
        <v>2.3864386257753343</v>
      </c>
      <c r="AU33" s="20">
        <f t="shared" ref="AU33" si="116">STDEV(AU17:AU32)</f>
        <v>0.44406030621477</v>
      </c>
      <c r="AV33" s="26">
        <f t="shared" si="114"/>
        <v>8.9130492101313005E-2</v>
      </c>
      <c r="AW33" s="26">
        <f t="shared" si="114"/>
        <v>7.1086488792799649E-2</v>
      </c>
      <c r="AX33" s="26">
        <f t="shared" si="114"/>
        <v>3.9291931409077128</v>
      </c>
      <c r="AY33" s="26">
        <f t="shared" ref="AY33" si="117">STDEV(AY17:AY32)</f>
        <v>7.7734255569143318E-2</v>
      </c>
      <c r="AZ33" s="26">
        <f t="shared" si="114"/>
        <v>0.16996117203643898</v>
      </c>
      <c r="BA33" s="26">
        <f t="shared" si="114"/>
        <v>0.14107533054679988</v>
      </c>
      <c r="BB33" s="26">
        <f t="shared" si="114"/>
        <v>2.0319472262093599</v>
      </c>
      <c r="BC33" s="26">
        <f t="shared" ref="BC33" si="118">STDEV(BC17:BC32)</f>
        <v>0.15452668234177366</v>
      </c>
      <c r="BD33" s="26">
        <f t="shared" si="114"/>
        <v>3.3337599726968259E-2</v>
      </c>
      <c r="BE33" s="26">
        <f t="shared" si="114"/>
        <v>6.0148556831306342E-2</v>
      </c>
      <c r="BF33" s="26">
        <f t="shared" si="114"/>
        <v>6.8165689478448535</v>
      </c>
      <c r="BG33" s="26">
        <f t="shared" ref="BG33" si="119">STDEV(BG17:BG32)</f>
        <v>4.2719940699084934E-2</v>
      </c>
      <c r="BH33" s="26">
        <f t="shared" si="114"/>
        <v>1.3474914965718076E-2</v>
      </c>
      <c r="BI33" s="26">
        <f t="shared" si="114"/>
        <v>1.4441135689411702E-2</v>
      </c>
      <c r="BJ33" s="26">
        <f t="shared" si="114"/>
        <v>2.1096049795155301</v>
      </c>
      <c r="BK33" s="26">
        <f t="shared" ref="BK33" si="120">STDEV(BK17:BK32)</f>
        <v>1.3408626576449451E-2</v>
      </c>
      <c r="BL33" s="26">
        <f t="shared" si="114"/>
        <v>6.7376223963320804E-3</v>
      </c>
      <c r="BM33" s="26">
        <f t="shared" si="114"/>
        <v>1.4361058456812984E-2</v>
      </c>
      <c r="BN33" s="20">
        <f t="shared" si="114"/>
        <v>1.9136953755789703</v>
      </c>
      <c r="BO33" s="26">
        <f t="shared" ref="BO33" si="121">STDEV(BO17:BO32)</f>
        <v>9.9947764134849792E-3</v>
      </c>
      <c r="BP33" s="20">
        <f t="shared" si="114"/>
        <v>0.1216808210944611</v>
      </c>
      <c r="BQ33" s="10"/>
      <c r="BR33" s="10"/>
      <c r="BS33" s="14"/>
      <c r="BT33" s="14"/>
      <c r="BU33" s="20"/>
      <c r="BV33" s="20"/>
      <c r="BW33" s="20">
        <f t="shared" si="114"/>
        <v>3.9077359173823405</v>
      </c>
      <c r="BX33" s="20">
        <f t="shared" si="114"/>
        <v>3.2553272578276302</v>
      </c>
      <c r="BY33" s="20">
        <f t="shared" ref="BY33:EC33" si="122">STDEV(BY17:BY32)</f>
        <v>3.0755640632784198</v>
      </c>
      <c r="BZ33" s="20">
        <f t="shared" si="122"/>
        <v>0.66853072729182283</v>
      </c>
      <c r="CA33" s="20">
        <f t="shared" si="122"/>
        <v>0.5932958789676539</v>
      </c>
      <c r="CB33" s="20">
        <f t="shared" si="122"/>
        <v>1.0788102202869903</v>
      </c>
      <c r="CC33" s="20">
        <f t="shared" si="122"/>
        <v>2.5554299486039964</v>
      </c>
      <c r="CD33" s="20">
        <f t="shared" si="122"/>
        <v>2.1928570911535084</v>
      </c>
      <c r="CE33" s="20">
        <f t="shared" si="122"/>
        <v>1.6914184515030524</v>
      </c>
      <c r="CF33" s="20">
        <f t="shared" si="122"/>
        <v>0.70092003030937045</v>
      </c>
      <c r="CG33" s="20">
        <f t="shared" si="122"/>
        <v>0.65116272074565873</v>
      </c>
      <c r="CH33" s="20">
        <f t="shared" si="122"/>
        <v>0.45792653233560621</v>
      </c>
      <c r="CI33" s="20">
        <f t="shared" si="122"/>
        <v>1.8203879244698238</v>
      </c>
      <c r="CJ33" s="20">
        <f t="shared" si="122"/>
        <v>1.2481669065740604</v>
      </c>
      <c r="CK33" s="20">
        <f t="shared" si="122"/>
        <v>1.9431856910773777</v>
      </c>
      <c r="CL33" s="20">
        <f t="shared" si="122"/>
        <v>1.4128268514656055</v>
      </c>
      <c r="CM33" s="20">
        <f t="shared" si="122"/>
        <v>1.3762532066770585</v>
      </c>
      <c r="CN33" s="20">
        <f t="shared" si="122"/>
        <v>0.96498336197516232</v>
      </c>
      <c r="CO33" s="20">
        <f t="shared" si="122"/>
        <v>1.9281066696767994</v>
      </c>
      <c r="CP33" s="20">
        <f t="shared" si="122"/>
        <v>1.1291735424144893</v>
      </c>
      <c r="CQ33" s="20">
        <f t="shared" si="122"/>
        <v>1.2664431381717141</v>
      </c>
      <c r="CR33" s="20">
        <f t="shared" si="122"/>
        <v>1.0900328231551355</v>
      </c>
      <c r="CS33" s="20">
        <f t="shared" si="122"/>
        <v>13.664354585876463</v>
      </c>
      <c r="CT33" s="20">
        <f t="shared" si="122"/>
        <v>0.68527318153662808</v>
      </c>
      <c r="CU33" s="20">
        <f t="shared" si="122"/>
        <v>0.12387009970126164</v>
      </c>
      <c r="CV33" s="20">
        <f t="shared" si="122"/>
        <v>0.13212529407094367</v>
      </c>
      <c r="CW33" s="20">
        <f t="shared" si="122"/>
        <v>3.5721077897352544</v>
      </c>
      <c r="CX33" s="20">
        <f t="shared" si="122"/>
        <v>0.12714153163567635</v>
      </c>
      <c r="CY33" s="20">
        <f t="shared" si="122"/>
        <v>0.1754903479460401</v>
      </c>
      <c r="CZ33" s="20">
        <f t="shared" si="122"/>
        <v>0.15487359347401855</v>
      </c>
      <c r="DA33" s="20">
        <f t="shared" si="122"/>
        <v>4.9578196758150312</v>
      </c>
      <c r="DB33" s="20">
        <f t="shared" si="122"/>
        <v>0.16015231479230424</v>
      </c>
      <c r="DC33" s="20">
        <f t="shared" si="122"/>
        <v>0.2236664182810344</v>
      </c>
      <c r="DD33" s="20">
        <f t="shared" si="122"/>
        <v>0.24986574172721013</v>
      </c>
      <c r="DE33" s="20">
        <f t="shared" si="122"/>
        <v>3.5113567827427241</v>
      </c>
      <c r="DF33" s="20">
        <f t="shared" si="122"/>
        <v>0.22782644466542704</v>
      </c>
      <c r="DG33" s="26">
        <f t="shared" si="122"/>
        <v>1.624601694775266E-2</v>
      </c>
      <c r="DH33" s="26">
        <f t="shared" si="122"/>
        <v>1.2856472645671089E-2</v>
      </c>
      <c r="DI33" s="26">
        <f t="shared" si="122"/>
        <v>3.4692883548574471</v>
      </c>
      <c r="DJ33" s="26">
        <f t="shared" si="122"/>
        <v>1.3787028525231811E-2</v>
      </c>
      <c r="DK33" s="26">
        <f t="shared" si="122"/>
        <v>2.7436877049369559E-2</v>
      </c>
      <c r="DL33" s="26">
        <f t="shared" si="122"/>
        <v>1.8329817844763816E-2</v>
      </c>
      <c r="DM33" s="26">
        <f t="shared" si="122"/>
        <v>4.3125243671515916</v>
      </c>
      <c r="DN33" s="26">
        <f t="shared" si="122"/>
        <v>2.0194718781569268E-2</v>
      </c>
      <c r="DO33" s="26">
        <f t="shared" si="122"/>
        <v>2.9405437975088849E-2</v>
      </c>
      <c r="DP33" s="26">
        <f t="shared" si="122"/>
        <v>4.7464887607109693E-2</v>
      </c>
      <c r="DQ33" s="26">
        <f t="shared" si="122"/>
        <v>7.1067389859426697</v>
      </c>
      <c r="DR33" s="26">
        <f t="shared" si="122"/>
        <v>3.0872277131289552E-2</v>
      </c>
      <c r="DS33" s="26">
        <f t="shared" si="122"/>
        <v>1.1754027205836943E-2</v>
      </c>
      <c r="DT33" s="26">
        <f t="shared" si="122"/>
        <v>8.6384154925670184E-3</v>
      </c>
      <c r="DU33" s="26">
        <f t="shared" si="122"/>
        <v>2.3184594484964052</v>
      </c>
      <c r="DV33" s="26">
        <f t="shared" si="122"/>
        <v>9.3137508854142601E-3</v>
      </c>
      <c r="DW33" s="26">
        <f t="shared" si="122"/>
        <v>7.0848821836044422E-3</v>
      </c>
      <c r="DX33" s="26">
        <f t="shared" si="122"/>
        <v>8.7320609760175531E-3</v>
      </c>
      <c r="DY33" s="26">
        <f t="shared" si="122"/>
        <v>0.94891091518413762</v>
      </c>
      <c r="DZ33" s="20">
        <f t="shared" si="122"/>
        <v>7.4850963030990252E-3</v>
      </c>
      <c r="EA33" s="20">
        <f t="shared" si="122"/>
        <v>0.1216808210944611</v>
      </c>
      <c r="EB33" s="20" t="e">
        <f t="shared" si="122"/>
        <v>#DIV/0!</v>
      </c>
      <c r="EC33" s="20" t="e">
        <f t="shared" si="122"/>
        <v>#DIV/0!</v>
      </c>
    </row>
    <row r="34" spans="1:133" x14ac:dyDescent="0.45">
      <c r="A34">
        <v>29</v>
      </c>
      <c r="B34" s="3">
        <v>9.01</v>
      </c>
      <c r="C34" s="3">
        <v>6.6</v>
      </c>
      <c r="D34" s="4">
        <v>24.4</v>
      </c>
      <c r="E34" s="3">
        <v>0.36</v>
      </c>
      <c r="F34" s="6">
        <v>17.100000000000001</v>
      </c>
      <c r="G34" s="4">
        <v>21.4</v>
      </c>
      <c r="H34" s="6">
        <f t="shared" si="3"/>
        <v>25.14619883040934</v>
      </c>
      <c r="I34" s="6">
        <v>9.42</v>
      </c>
      <c r="J34" s="6">
        <v>6.47</v>
      </c>
      <c r="K34" s="6">
        <f t="shared" si="4"/>
        <v>31.316348195329091</v>
      </c>
      <c r="L34" s="4">
        <v>50.8</v>
      </c>
      <c r="M34" s="4">
        <v>58.4</v>
      </c>
      <c r="N34" s="6">
        <f t="shared" si="5"/>
        <v>14.960629921259846</v>
      </c>
      <c r="O34" s="6">
        <v>12.8</v>
      </c>
      <c r="P34" s="6">
        <v>10.25</v>
      </c>
      <c r="Q34" s="6">
        <f t="shared" si="6"/>
        <v>19.921875000000007</v>
      </c>
      <c r="R34" s="3">
        <v>0.56000000000000005</v>
      </c>
      <c r="S34" s="3">
        <f t="shared" si="103"/>
        <v>0.64600000000000002</v>
      </c>
      <c r="T34" s="6">
        <f t="shared" si="7"/>
        <v>15.357142857142851</v>
      </c>
      <c r="U34" s="4">
        <v>25.3</v>
      </c>
      <c r="V34" s="6">
        <f t="shared" si="104"/>
        <v>26.900000000000002</v>
      </c>
      <c r="W34" s="6">
        <f t="shared" si="8"/>
        <v>6.3241106719367641</v>
      </c>
      <c r="X34" s="3">
        <v>80.459999999999994</v>
      </c>
      <c r="Y34" s="3">
        <v>83.78</v>
      </c>
      <c r="Z34" s="3">
        <f t="shared" si="9"/>
        <v>4.1262739249316525</v>
      </c>
      <c r="AA34" s="3">
        <f t="shared" ref="AA34:AA42" si="123">AVERAGE(X34:Y34)</f>
        <v>82.12</v>
      </c>
      <c r="AB34" s="6">
        <v>39.799999999999997</v>
      </c>
      <c r="AC34" s="6">
        <v>34.6</v>
      </c>
      <c r="AD34" s="6">
        <f t="shared" si="11"/>
        <v>13.065326633165819</v>
      </c>
      <c r="AE34" s="3">
        <f t="shared" ref="AE34:AE42" si="124">AVERAGE(AB34:AC34)</f>
        <v>37.200000000000003</v>
      </c>
      <c r="AF34" s="3">
        <v>17.589999999999996</v>
      </c>
      <c r="AG34" s="3">
        <v>22.56</v>
      </c>
      <c r="AH34" s="6">
        <f t="shared" si="13"/>
        <v>28.254690164866421</v>
      </c>
      <c r="AI34" s="3">
        <f t="shared" ref="AI34:AI42" si="125">AVERAGE(AF34:AG34)</f>
        <v>20.074999999999996</v>
      </c>
      <c r="AJ34" s="5">
        <v>1.605</v>
      </c>
      <c r="AK34" s="5">
        <v>2.1030000000000002</v>
      </c>
      <c r="AL34" s="6">
        <f t="shared" si="15"/>
        <v>31.028037383177587</v>
      </c>
      <c r="AM34" s="3">
        <f t="shared" ref="AM34:AM42" si="126">AVERAGE(AJ34:AK34)</f>
        <v>1.8540000000000001</v>
      </c>
      <c r="AN34" s="5">
        <v>5.9889999999999999</v>
      </c>
      <c r="AO34" s="5">
        <v>8.423</v>
      </c>
      <c r="AP34" s="6">
        <f t="shared" si="17"/>
        <v>40.64117548839539</v>
      </c>
      <c r="AQ34" s="3">
        <f t="shared" ref="AQ34:AQ42" si="127">AVERAGE(AN34:AO34)</f>
        <v>7.2059999999999995</v>
      </c>
      <c r="AR34" s="3">
        <v>5.1100000000000003</v>
      </c>
      <c r="AS34" s="3">
        <v>4.2900000000000009</v>
      </c>
      <c r="AT34" s="6">
        <f t="shared" si="19"/>
        <v>16.046966731898227</v>
      </c>
      <c r="AU34" s="3">
        <f t="shared" ref="AU34:AU42" si="128">AVERAGE(AR34:AS34)</f>
        <v>4.7000000000000011</v>
      </c>
      <c r="AV34" s="5">
        <v>0.97499999999999998</v>
      </c>
      <c r="AW34" s="5">
        <v>0.68899999999999995</v>
      </c>
      <c r="AX34" s="6">
        <f t="shared" si="21"/>
        <v>29.333333333333339</v>
      </c>
      <c r="AY34" s="5">
        <f t="shared" ref="AY34:AY42" si="129">AVERAGE(AV34:AW34)</f>
        <v>0.83199999999999996</v>
      </c>
      <c r="AZ34" s="5">
        <v>1.9089999999999998</v>
      </c>
      <c r="BA34" s="4">
        <v>1.516</v>
      </c>
      <c r="BB34" s="6">
        <f t="shared" si="23"/>
        <v>20.586694604504967</v>
      </c>
      <c r="BC34" s="5">
        <f t="shared" ref="BC34:BC42" si="130">AVERAGE(AZ34:BA34)</f>
        <v>1.7124999999999999</v>
      </c>
      <c r="BD34" s="5">
        <v>0.64100000000000001</v>
      </c>
      <c r="BE34" s="5">
        <v>0.78900000000000003</v>
      </c>
      <c r="BF34" s="6">
        <f t="shared" si="25"/>
        <v>23.08892355694228</v>
      </c>
      <c r="BG34" s="5">
        <f t="shared" ref="BG34:BG42" si="131">AVERAGE(BD34:BE34)</f>
        <v>0.71500000000000008</v>
      </c>
      <c r="BH34" s="5">
        <v>0.54200000000000004</v>
      </c>
      <c r="BI34" s="5">
        <v>0.57899999999999996</v>
      </c>
      <c r="BJ34" s="6">
        <f t="shared" si="58"/>
        <v>3.0249110320284522</v>
      </c>
      <c r="BK34" s="5">
        <f t="shared" ref="BK34:BK42" si="132">AVERAGE(BH34:BI34)</f>
        <v>0.5605</v>
      </c>
      <c r="BL34" s="5">
        <v>0.51800000000000002</v>
      </c>
      <c r="BM34" s="5">
        <v>0.53900000000000003</v>
      </c>
      <c r="BN34" s="6">
        <f t="shared" si="28"/>
        <v>4.0540540540540579</v>
      </c>
      <c r="BO34" s="5">
        <f t="shared" ref="BO34:BO42" si="133">AVERAGE(BL34:BM34)</f>
        <v>0.52849999999999997</v>
      </c>
      <c r="BP34" s="6">
        <v>9.01</v>
      </c>
      <c r="BQ34" s="3"/>
      <c r="BR34" s="3"/>
      <c r="BS34" s="12"/>
      <c r="BT34" s="12"/>
      <c r="BU34" s="6"/>
      <c r="BW34" s="4">
        <v>51.9</v>
      </c>
      <c r="BX34" s="4">
        <f t="shared" si="100"/>
        <v>60.4</v>
      </c>
      <c r="BY34" s="6">
        <f t="shared" si="30"/>
        <v>16.377649325626205</v>
      </c>
      <c r="BZ34" s="4">
        <v>15.8</v>
      </c>
      <c r="CA34" s="4">
        <v>17.400000000000002</v>
      </c>
      <c r="CB34" s="6">
        <f t="shared" si="31"/>
        <v>10.12658227848102</v>
      </c>
      <c r="CC34" s="4">
        <v>49.8</v>
      </c>
      <c r="CD34" s="6">
        <f t="shared" si="101"/>
        <v>56.599999999999994</v>
      </c>
      <c r="CE34" s="6">
        <f t="shared" si="32"/>
        <v>13.654618473895578</v>
      </c>
      <c r="CF34" s="6">
        <v>39.299999999999997</v>
      </c>
      <c r="CG34" s="6">
        <f t="shared" si="102"/>
        <v>40.449999999999996</v>
      </c>
      <c r="CH34" s="6">
        <f t="shared" si="33"/>
        <v>2.9262086513994876</v>
      </c>
      <c r="CI34" s="3">
        <v>70.23</v>
      </c>
      <c r="CJ34" s="3">
        <v>75.88000000000001</v>
      </c>
      <c r="CK34" s="3">
        <f t="shared" si="34"/>
        <v>8.0449950163747754</v>
      </c>
      <c r="CL34" s="3">
        <f t="shared" ref="CL34:CL42" si="134">AVERAGE(CI34:CJ34)</f>
        <v>73.055000000000007</v>
      </c>
      <c r="CM34" s="6">
        <v>33.599999999999994</v>
      </c>
      <c r="CN34" s="6">
        <v>29.200000000000003</v>
      </c>
      <c r="CO34" s="6">
        <f t="shared" si="36"/>
        <v>13.09523809523807</v>
      </c>
      <c r="CP34" s="3">
        <f t="shared" ref="CP34:CP42" si="135">AVERAGE(CM34:CN34)</f>
        <v>31.4</v>
      </c>
      <c r="CQ34" s="16">
        <v>14.969999999999997</v>
      </c>
      <c r="CR34" s="16">
        <v>19.559999999999999</v>
      </c>
      <c r="CS34" s="6">
        <f t="shared" si="38"/>
        <v>30.6613226452906</v>
      </c>
      <c r="CT34" s="3">
        <f t="shared" ref="CT34:CT42" si="136">AVERAGE(CQ34:CR34)</f>
        <v>17.264999999999997</v>
      </c>
      <c r="CU34" s="5">
        <v>0.90500000000000003</v>
      </c>
      <c r="CV34" s="19">
        <v>1.1180000000000001</v>
      </c>
      <c r="CW34" s="6">
        <f t="shared" si="40"/>
        <v>23.535911602209953</v>
      </c>
      <c r="CX34" s="3">
        <f t="shared" ref="CX34:CX42" si="137">AVERAGE(CU34:CV34)</f>
        <v>1.0115000000000001</v>
      </c>
      <c r="CY34" s="5">
        <v>1.845</v>
      </c>
      <c r="CZ34" s="5">
        <v>2.4319999999999999</v>
      </c>
      <c r="DA34" s="6">
        <v>31.815718157181571</v>
      </c>
      <c r="DB34" s="3">
        <f t="shared" ref="DB34:DB42" si="138">AVERAGE(CY34:CZ34)</f>
        <v>2.1385000000000001</v>
      </c>
      <c r="DC34" s="3">
        <v>4.57</v>
      </c>
      <c r="DD34" s="3">
        <v>3.64</v>
      </c>
      <c r="DE34" s="6">
        <f t="shared" si="43"/>
        <v>20.350109409190374</v>
      </c>
      <c r="DF34" s="3">
        <f t="shared" ref="DF34:DF42" si="139">AVERAGE(DC34:DD34)</f>
        <v>4.1050000000000004</v>
      </c>
      <c r="DG34" s="5">
        <v>0.27200000000000002</v>
      </c>
      <c r="DH34" s="5">
        <v>0.21199999999999999</v>
      </c>
      <c r="DI34" s="6">
        <f t="shared" si="45"/>
        <v>22.058823529411772</v>
      </c>
      <c r="DJ34" s="3">
        <f t="shared" ref="DJ34:DJ42" si="140">AVERAGE(DG34:DH34)</f>
        <v>0.24199999999999999</v>
      </c>
      <c r="DK34" s="5">
        <v>0.46800000000000003</v>
      </c>
      <c r="DL34" s="5">
        <v>0.34699999999999998</v>
      </c>
      <c r="DM34" s="6">
        <f t="shared" si="47"/>
        <v>25.854700854700862</v>
      </c>
      <c r="DN34" s="3">
        <f t="shared" ref="DN34:DN42" si="141">AVERAGE(DK34:DL34)</f>
        <v>0.40749999999999997</v>
      </c>
      <c r="DO34" s="5">
        <v>0.71421380000000001</v>
      </c>
      <c r="DP34" s="5">
        <v>0.94099999999999995</v>
      </c>
      <c r="DQ34" s="6">
        <f t="shared" si="49"/>
        <v>31.753264918712006</v>
      </c>
      <c r="DR34" s="3">
        <f t="shared" ref="DR34:DR42" si="142">AVERAGE(DO34:DP34)</f>
        <v>0.82760689999999992</v>
      </c>
      <c r="DS34" s="5">
        <v>0.51910000000000001</v>
      </c>
      <c r="DT34" s="5">
        <v>0.55300000000000005</v>
      </c>
      <c r="DU34" s="6">
        <f t="shared" si="60"/>
        <v>2.5783713596735343</v>
      </c>
      <c r="DV34" s="3">
        <f t="shared" ref="DV34:DV42" si="143">AVERAGE(DS34:DT34)</f>
        <v>0.53605000000000003</v>
      </c>
      <c r="DW34" s="5">
        <v>0.52700000000000002</v>
      </c>
      <c r="DX34" s="5">
        <v>0.53700000000000003</v>
      </c>
      <c r="DY34" s="6">
        <f t="shared" si="61"/>
        <v>2.0912547528517131</v>
      </c>
      <c r="DZ34" s="3">
        <f t="shared" ref="DZ34:DZ42" si="144">AVERAGE(DW34:DX34)</f>
        <v>0.53200000000000003</v>
      </c>
      <c r="EA34" s="6">
        <v>9.01</v>
      </c>
    </row>
    <row r="35" spans="1:133" x14ac:dyDescent="0.45">
      <c r="A35">
        <v>30</v>
      </c>
      <c r="B35" s="3">
        <v>9.11</v>
      </c>
      <c r="C35" s="3">
        <v>7.1</v>
      </c>
      <c r="D35" s="4">
        <v>33.799999999999997</v>
      </c>
      <c r="E35" s="3">
        <v>0.45</v>
      </c>
      <c r="F35" s="6">
        <v>16.2</v>
      </c>
      <c r="G35" s="4">
        <v>20.399999999999999</v>
      </c>
      <c r="H35" s="6">
        <f t="shared" si="3"/>
        <v>25.925925925925924</v>
      </c>
      <c r="I35" s="6">
        <v>8.4700000000000006</v>
      </c>
      <c r="J35" s="6">
        <v>6.62</v>
      </c>
      <c r="K35" s="6">
        <f t="shared" si="4"/>
        <v>21.841794569067304</v>
      </c>
      <c r="L35" s="4">
        <v>48.6</v>
      </c>
      <c r="M35" s="4">
        <v>62.4</v>
      </c>
      <c r="N35" s="6">
        <f t="shared" si="5"/>
        <v>28.395061728395056</v>
      </c>
      <c r="O35" s="6">
        <v>14.4</v>
      </c>
      <c r="P35" s="6">
        <v>12.25</v>
      </c>
      <c r="Q35" s="6">
        <f t="shared" si="6"/>
        <v>14.930555555555557</v>
      </c>
      <c r="R35" s="3">
        <v>0.57999999999999996</v>
      </c>
      <c r="S35" s="3">
        <f t="shared" si="103"/>
        <v>0.66599999999999993</v>
      </c>
      <c r="T35" s="6">
        <f t="shared" si="7"/>
        <v>14.827586206896548</v>
      </c>
      <c r="U35" s="4">
        <v>23.3</v>
      </c>
      <c r="V35" s="6">
        <f t="shared" si="104"/>
        <v>24.900000000000002</v>
      </c>
      <c r="W35" s="6">
        <f t="shared" si="8"/>
        <v>6.8669527896995763</v>
      </c>
      <c r="X35" s="3">
        <v>81.459999999999994</v>
      </c>
      <c r="Y35" s="3">
        <v>84.57</v>
      </c>
      <c r="Z35" s="3">
        <f t="shared" si="9"/>
        <v>3.8178246992388898</v>
      </c>
      <c r="AA35" s="3">
        <f t="shared" si="123"/>
        <v>83.014999999999986</v>
      </c>
      <c r="AB35" s="6">
        <v>41.26</v>
      </c>
      <c r="AC35" s="6">
        <v>35.200000000000003</v>
      </c>
      <c r="AD35" s="6">
        <f t="shared" si="11"/>
        <v>14.687348521570517</v>
      </c>
      <c r="AE35" s="3">
        <f t="shared" si="124"/>
        <v>38.230000000000004</v>
      </c>
      <c r="AF35" s="3">
        <v>16.259999999999994</v>
      </c>
      <c r="AG35" s="3">
        <v>21.03</v>
      </c>
      <c r="AH35" s="6">
        <f t="shared" si="13"/>
        <v>29.335793357933632</v>
      </c>
      <c r="AI35" s="3">
        <f t="shared" si="125"/>
        <v>18.644999999999996</v>
      </c>
      <c r="AJ35" s="5">
        <v>1.5880000000000001</v>
      </c>
      <c r="AK35" s="5">
        <v>2.2130000000000001</v>
      </c>
      <c r="AL35" s="6">
        <f t="shared" si="15"/>
        <v>39.357682619647356</v>
      </c>
      <c r="AM35" s="3">
        <f t="shared" si="126"/>
        <v>1.9005000000000001</v>
      </c>
      <c r="AN35" s="5">
        <v>6.2329999999999997</v>
      </c>
      <c r="AO35" s="5">
        <v>8.9960000000000004</v>
      </c>
      <c r="AP35" s="6">
        <f t="shared" si="17"/>
        <v>44.328573720519834</v>
      </c>
      <c r="AQ35" s="3">
        <f t="shared" si="127"/>
        <v>7.6144999999999996</v>
      </c>
      <c r="AR35" s="3">
        <v>4.8600000000000003</v>
      </c>
      <c r="AS35" s="3">
        <v>3.8499999999999996</v>
      </c>
      <c r="AT35" s="6">
        <f t="shared" si="19"/>
        <v>20.78189300411524</v>
      </c>
      <c r="AU35" s="3">
        <f t="shared" si="128"/>
        <v>4.3550000000000004</v>
      </c>
      <c r="AV35" s="5">
        <v>0.92600000000000005</v>
      </c>
      <c r="AW35" s="5">
        <v>0.64700000000000002</v>
      </c>
      <c r="AX35" s="6">
        <f t="shared" si="21"/>
        <v>30.129589632829372</v>
      </c>
      <c r="AY35" s="5">
        <f t="shared" si="129"/>
        <v>0.78649999999999998</v>
      </c>
      <c r="AZ35" s="5">
        <v>1.8019999999999998</v>
      </c>
      <c r="BA35" s="4">
        <v>1.4279999999999999</v>
      </c>
      <c r="BB35" s="6">
        <f t="shared" si="23"/>
        <v>20.75471698113207</v>
      </c>
      <c r="BC35" s="5">
        <f t="shared" si="130"/>
        <v>1.6149999999999998</v>
      </c>
      <c r="BD35" s="5">
        <v>0.61199999999999999</v>
      </c>
      <c r="BE35" s="5">
        <v>0.72599999999999998</v>
      </c>
      <c r="BF35" s="6">
        <f t="shared" si="25"/>
        <v>18.627450980392155</v>
      </c>
      <c r="BG35" s="5">
        <f t="shared" si="131"/>
        <v>0.66900000000000004</v>
      </c>
      <c r="BH35" s="5">
        <v>0.56200000000000006</v>
      </c>
      <c r="BI35" s="5">
        <v>0.58099999999999996</v>
      </c>
      <c r="BJ35" s="6">
        <f t="shared" si="58"/>
        <v>7.3937153419593198</v>
      </c>
      <c r="BK35" s="5">
        <f t="shared" si="132"/>
        <v>0.57150000000000001</v>
      </c>
      <c r="BL35" s="5">
        <v>0.52400000000000002</v>
      </c>
      <c r="BM35" s="5">
        <v>0.53700000000000003</v>
      </c>
      <c r="BN35" s="6">
        <f t="shared" si="28"/>
        <v>2.4809160305343534</v>
      </c>
      <c r="BO35" s="5">
        <f t="shared" si="133"/>
        <v>0.53049999999999997</v>
      </c>
      <c r="BP35" s="6">
        <v>9.11</v>
      </c>
      <c r="BQ35" s="3"/>
      <c r="BR35" s="3"/>
      <c r="BS35" s="12"/>
      <c r="BT35" s="12"/>
      <c r="BU35" s="6"/>
      <c r="BW35" s="4">
        <v>53.8</v>
      </c>
      <c r="BX35" s="4">
        <f>BW35+10.1</f>
        <v>63.9</v>
      </c>
      <c r="BY35" s="6">
        <f t="shared" si="30"/>
        <v>18.773234200743499</v>
      </c>
      <c r="BZ35" s="4">
        <v>16.100000000000001</v>
      </c>
      <c r="CA35" s="4">
        <v>17.700000000000003</v>
      </c>
      <c r="CB35" s="6">
        <f t="shared" si="31"/>
        <v>9.9378881987577721</v>
      </c>
      <c r="CC35" s="4">
        <v>47.8</v>
      </c>
      <c r="CD35" s="6">
        <f t="shared" si="101"/>
        <v>54.599999999999994</v>
      </c>
      <c r="CE35" s="6">
        <f t="shared" si="32"/>
        <v>14.225941422594138</v>
      </c>
      <c r="CF35" s="6">
        <v>37.299999999999997</v>
      </c>
      <c r="CG35" s="6">
        <f t="shared" si="102"/>
        <v>38.449999999999996</v>
      </c>
      <c r="CH35" s="6">
        <f t="shared" si="33"/>
        <v>3.0831099195710419</v>
      </c>
      <c r="CI35" s="3">
        <v>70.56</v>
      </c>
      <c r="CJ35" s="3">
        <v>76.67</v>
      </c>
      <c r="CK35" s="3">
        <f t="shared" si="34"/>
        <v>8.6592970521541943</v>
      </c>
      <c r="CL35" s="3">
        <f t="shared" si="134"/>
        <v>73.615000000000009</v>
      </c>
      <c r="CM35" s="6">
        <v>35.059999999999995</v>
      </c>
      <c r="CN35" s="6">
        <v>29.800000000000004</v>
      </c>
      <c r="CO35" s="6">
        <f t="shared" si="36"/>
        <v>15.002852253280066</v>
      </c>
      <c r="CP35" s="3">
        <f t="shared" si="135"/>
        <v>32.43</v>
      </c>
      <c r="CQ35" s="16">
        <v>13.639999999999995</v>
      </c>
      <c r="CR35" s="16">
        <v>18.96</v>
      </c>
      <c r="CS35" s="6">
        <f t="shared" si="38"/>
        <v>39.002932551319702</v>
      </c>
      <c r="CT35" s="3">
        <f t="shared" si="136"/>
        <v>16.299999999999997</v>
      </c>
      <c r="CU35" s="5">
        <v>0.93800000000000006</v>
      </c>
      <c r="CV35" s="19">
        <v>1.1052999999999999</v>
      </c>
      <c r="CW35" s="6">
        <f t="shared" si="40"/>
        <v>17.835820895522374</v>
      </c>
      <c r="CX35" s="3">
        <f t="shared" si="137"/>
        <v>1.0216499999999999</v>
      </c>
      <c r="CY35" s="5">
        <v>1.7830000000000001</v>
      </c>
      <c r="CZ35" s="5">
        <v>2.2330000000000001</v>
      </c>
      <c r="DA35" s="6">
        <v>25.238362310712276</v>
      </c>
      <c r="DB35" s="3">
        <f t="shared" si="138"/>
        <v>2.008</v>
      </c>
      <c r="DC35" s="3">
        <v>4.2200000000000006</v>
      </c>
      <c r="DD35" s="3">
        <v>3.3</v>
      </c>
      <c r="DE35" s="6">
        <f t="shared" si="43"/>
        <v>21.800947867298596</v>
      </c>
      <c r="DF35" s="3">
        <f t="shared" si="139"/>
        <v>3.7600000000000002</v>
      </c>
      <c r="DG35" s="5">
        <v>0.25900000000000001</v>
      </c>
      <c r="DH35" s="5">
        <v>0.21299999999999999</v>
      </c>
      <c r="DI35" s="6">
        <f t="shared" si="45"/>
        <v>17.760617760617762</v>
      </c>
      <c r="DJ35" s="3">
        <f t="shared" si="140"/>
        <v>0.23599999999999999</v>
      </c>
      <c r="DK35" s="5">
        <v>0.45889999999999997</v>
      </c>
      <c r="DL35" s="5">
        <v>0.35099999999999998</v>
      </c>
      <c r="DM35" s="6">
        <f t="shared" si="47"/>
        <v>23.512747875354108</v>
      </c>
      <c r="DN35" s="3">
        <f t="shared" si="141"/>
        <v>0.40494999999999998</v>
      </c>
      <c r="DO35" s="5">
        <v>0.68521379999999998</v>
      </c>
      <c r="DP35" s="5">
        <v>0.81399999999999995</v>
      </c>
      <c r="DQ35" s="6">
        <f t="shared" si="49"/>
        <v>18.795038862322965</v>
      </c>
      <c r="DR35" s="3">
        <f t="shared" si="142"/>
        <v>0.74960689999999996</v>
      </c>
      <c r="DS35" s="5">
        <v>0.53910000000000002</v>
      </c>
      <c r="DT35" s="5">
        <v>0.56799999999999995</v>
      </c>
      <c r="DU35" s="6">
        <f t="shared" si="60"/>
        <v>9.6313453001350986</v>
      </c>
      <c r="DV35" s="3">
        <f t="shared" si="143"/>
        <v>0.55354999999999999</v>
      </c>
      <c r="DW35" s="5">
        <v>0.52600000000000002</v>
      </c>
      <c r="DX35" s="5">
        <v>0.53700000000000003</v>
      </c>
      <c r="DY35" s="6">
        <f t="shared" si="61"/>
        <v>3.4682080924855523</v>
      </c>
      <c r="DZ35" s="3">
        <f t="shared" si="144"/>
        <v>0.53150000000000008</v>
      </c>
      <c r="EA35" s="6">
        <v>9.11</v>
      </c>
    </row>
    <row r="36" spans="1:133" x14ac:dyDescent="0.45">
      <c r="A36">
        <v>31</v>
      </c>
      <c r="B36" s="3">
        <v>9.1199999999999992</v>
      </c>
      <c r="C36" s="3">
        <v>6.6</v>
      </c>
      <c r="D36" s="4">
        <v>23.8</v>
      </c>
      <c r="E36" s="3">
        <v>0.42</v>
      </c>
      <c r="F36" s="6">
        <v>13.4</v>
      </c>
      <c r="G36" s="4">
        <v>16.8</v>
      </c>
      <c r="H36" s="6">
        <f t="shared" si="3"/>
        <v>25.373134328358208</v>
      </c>
      <c r="I36" s="6">
        <v>11.2</v>
      </c>
      <c r="J36" s="6">
        <v>8.49</v>
      </c>
      <c r="K36" s="6">
        <f t="shared" si="4"/>
        <v>24.196428571428566</v>
      </c>
      <c r="L36" s="4">
        <v>61.2</v>
      </c>
      <c r="M36" s="4">
        <v>70.099999999999994</v>
      </c>
      <c r="N36" s="6">
        <f t="shared" si="5"/>
        <v>14.542483660130703</v>
      </c>
      <c r="O36" s="6">
        <v>11.84</v>
      </c>
      <c r="P36" s="6">
        <v>9.1199999999999992</v>
      </c>
      <c r="Q36" s="6">
        <f t="shared" si="6"/>
        <v>22.972972972972979</v>
      </c>
      <c r="R36" s="3">
        <v>0.61</v>
      </c>
      <c r="S36" s="3">
        <f t="shared" si="103"/>
        <v>0.69599999999999995</v>
      </c>
      <c r="T36" s="6">
        <f t="shared" si="7"/>
        <v>14.098360655737698</v>
      </c>
      <c r="U36" s="4">
        <v>25.2</v>
      </c>
      <c r="V36" s="6">
        <f>U36+1.7</f>
        <v>26.9</v>
      </c>
      <c r="W36" s="6">
        <f t="shared" si="8"/>
        <v>6.7460317460317425</v>
      </c>
      <c r="X36" s="3">
        <v>80.56</v>
      </c>
      <c r="Y36" s="3">
        <v>84.12</v>
      </c>
      <c r="Z36" s="3">
        <f t="shared" si="9"/>
        <v>4.4190665342601809</v>
      </c>
      <c r="AA36" s="3">
        <f t="shared" si="123"/>
        <v>82.34</v>
      </c>
      <c r="AB36" s="6">
        <v>38.96</v>
      </c>
      <c r="AC36" s="6">
        <v>33.9</v>
      </c>
      <c r="AD36" s="6">
        <f t="shared" si="11"/>
        <v>12.987679671457911</v>
      </c>
      <c r="AE36" s="3">
        <f t="shared" si="124"/>
        <v>36.43</v>
      </c>
      <c r="AF36" s="3">
        <v>17.589999999999996</v>
      </c>
      <c r="AG36" s="3">
        <v>22.56</v>
      </c>
      <c r="AH36" s="6">
        <f t="shared" si="13"/>
        <v>28.254690164866421</v>
      </c>
      <c r="AI36" s="3">
        <f t="shared" si="125"/>
        <v>20.074999999999996</v>
      </c>
      <c r="AJ36" s="5">
        <v>1.478</v>
      </c>
      <c r="AK36" s="5">
        <v>1.986</v>
      </c>
      <c r="AL36" s="6">
        <f t="shared" si="15"/>
        <v>34.370771312584573</v>
      </c>
      <c r="AM36" s="3">
        <f t="shared" si="126"/>
        <v>1.732</v>
      </c>
      <c r="AN36" s="5">
        <v>6.2140000000000004</v>
      </c>
      <c r="AO36" s="5">
        <v>8.4410000000000007</v>
      </c>
      <c r="AP36" s="6">
        <f t="shared" si="17"/>
        <v>35.838429353073707</v>
      </c>
      <c r="AQ36" s="3">
        <f t="shared" si="127"/>
        <v>7.3275000000000006</v>
      </c>
      <c r="AR36" s="3">
        <v>5.23</v>
      </c>
      <c r="AS36" s="3">
        <v>4.3500000000000005</v>
      </c>
      <c r="AT36" s="6">
        <f t="shared" si="19"/>
        <v>16.826003824091774</v>
      </c>
      <c r="AU36" s="3">
        <f t="shared" si="128"/>
        <v>4.7900000000000009</v>
      </c>
      <c r="AV36" s="5">
        <v>1.008</v>
      </c>
      <c r="AW36" s="5">
        <v>0.72599999999999998</v>
      </c>
      <c r="AX36" s="6">
        <f t="shared" si="21"/>
        <v>27.976190476190478</v>
      </c>
      <c r="AY36" s="5">
        <f t="shared" si="129"/>
        <v>0.86699999999999999</v>
      </c>
      <c r="AZ36" s="5">
        <v>1.859</v>
      </c>
      <c r="BA36" s="4">
        <v>1.409</v>
      </c>
      <c r="BB36" s="6">
        <f t="shared" si="23"/>
        <v>24.206562668101128</v>
      </c>
      <c r="BC36" s="5">
        <f t="shared" si="130"/>
        <v>1.6339999999999999</v>
      </c>
      <c r="BD36" s="5">
        <v>0.65400000000000003</v>
      </c>
      <c r="BE36" s="5">
        <v>0.91200000000000003</v>
      </c>
      <c r="BF36" s="6">
        <f t="shared" si="25"/>
        <v>39.449541284403672</v>
      </c>
      <c r="BG36" s="5">
        <f t="shared" si="131"/>
        <v>0.78300000000000003</v>
      </c>
      <c r="BH36" s="5">
        <v>0.54100000000000004</v>
      </c>
      <c r="BI36" s="5">
        <v>0.58199999999999996</v>
      </c>
      <c r="BJ36" s="6">
        <f t="shared" si="58"/>
        <v>3.5587188612099476</v>
      </c>
      <c r="BK36" s="5">
        <f t="shared" si="132"/>
        <v>0.5615</v>
      </c>
      <c r="BL36" s="5">
        <v>0.50900000000000001</v>
      </c>
      <c r="BM36" s="5">
        <v>0.54100000000000004</v>
      </c>
      <c r="BN36" s="6">
        <f t="shared" si="28"/>
        <v>6.286836935166999</v>
      </c>
      <c r="BO36" s="5">
        <f t="shared" si="133"/>
        <v>0.52500000000000002</v>
      </c>
      <c r="BP36" s="6">
        <v>9.1199999999999992</v>
      </c>
      <c r="BQ36" s="3"/>
      <c r="BR36" s="3"/>
      <c r="BS36" s="12"/>
      <c r="BT36" s="12"/>
      <c r="BU36" s="6"/>
      <c r="BW36" s="4">
        <v>50.8</v>
      </c>
      <c r="BX36" s="4">
        <f>BW36+10.1</f>
        <v>60.9</v>
      </c>
      <c r="BY36" s="6">
        <f t="shared" si="30"/>
        <v>19.88188976377953</v>
      </c>
      <c r="BZ36" s="4">
        <v>15.2</v>
      </c>
      <c r="CA36" s="4">
        <v>16.8</v>
      </c>
      <c r="CB36" s="6">
        <f t="shared" si="31"/>
        <v>10.526315789473696</v>
      </c>
      <c r="CC36" s="4">
        <v>48.9</v>
      </c>
      <c r="CD36" s="6">
        <f>CC36+7.5</f>
        <v>56.4</v>
      </c>
      <c r="CE36" s="6">
        <f t="shared" si="32"/>
        <v>15.337423312883436</v>
      </c>
      <c r="CF36" s="6">
        <v>39.200000000000003</v>
      </c>
      <c r="CG36" s="6">
        <f>CF36+1.31</f>
        <v>40.510000000000005</v>
      </c>
      <c r="CH36" s="6">
        <f t="shared" si="33"/>
        <v>3.3418367346938829</v>
      </c>
      <c r="CI36" s="3">
        <v>71.48</v>
      </c>
      <c r="CJ36" s="3">
        <v>76.220000000000013</v>
      </c>
      <c r="CK36" s="3">
        <f t="shared" si="34"/>
        <v>6.6312255176273203</v>
      </c>
      <c r="CL36" s="3">
        <f t="shared" si="134"/>
        <v>73.850000000000009</v>
      </c>
      <c r="CM36" s="6">
        <v>32.76</v>
      </c>
      <c r="CN36" s="6">
        <v>28.5</v>
      </c>
      <c r="CO36" s="6">
        <f t="shared" si="36"/>
        <v>13.003663003662998</v>
      </c>
      <c r="CP36" s="3">
        <f t="shared" si="135"/>
        <v>30.63</v>
      </c>
      <c r="CQ36" s="16">
        <v>14.969999999999997</v>
      </c>
      <c r="CR36" s="16">
        <v>19.850000000000001</v>
      </c>
      <c r="CS36" s="6">
        <f t="shared" si="38"/>
        <v>32.59853039412161</v>
      </c>
      <c r="CT36" s="3">
        <f t="shared" si="136"/>
        <v>17.41</v>
      </c>
      <c r="CU36" s="5">
        <v>0.82799999999999996</v>
      </c>
      <c r="CV36" s="19">
        <v>1.026</v>
      </c>
      <c r="CW36" s="6">
        <f t="shared" si="40"/>
        <v>23.913043478260878</v>
      </c>
      <c r="CX36" s="3">
        <f t="shared" si="137"/>
        <v>0.92700000000000005</v>
      </c>
      <c r="CY36" s="5">
        <v>1.605</v>
      </c>
      <c r="CZ36" s="5">
        <v>2.0419999999999998</v>
      </c>
      <c r="DA36" s="6">
        <v>27.227414330218057</v>
      </c>
      <c r="DB36" s="3">
        <f t="shared" si="138"/>
        <v>1.8234999999999999</v>
      </c>
      <c r="DC36" s="3">
        <v>4.5900000000000007</v>
      </c>
      <c r="DD36" s="3">
        <v>3.8000000000000007</v>
      </c>
      <c r="DE36" s="6">
        <f t="shared" si="43"/>
        <v>17.211328976034856</v>
      </c>
      <c r="DF36" s="3">
        <f t="shared" si="139"/>
        <v>4.1950000000000003</v>
      </c>
      <c r="DG36" s="5">
        <v>0.26800000000000002</v>
      </c>
      <c r="DH36" s="5">
        <v>0.20899999999999999</v>
      </c>
      <c r="DI36" s="6">
        <f t="shared" si="45"/>
        <v>22.014925373134336</v>
      </c>
      <c r="DJ36" s="3">
        <f t="shared" si="140"/>
        <v>0.23849999999999999</v>
      </c>
      <c r="DK36" s="5">
        <v>0.49099999999999999</v>
      </c>
      <c r="DL36" s="5">
        <v>0.35599999999999998</v>
      </c>
      <c r="DM36" s="6">
        <f t="shared" si="47"/>
        <v>27.494908350305501</v>
      </c>
      <c r="DN36" s="3">
        <f t="shared" si="141"/>
        <v>0.42349999999999999</v>
      </c>
      <c r="DO36" s="5">
        <v>0.73721380000000003</v>
      </c>
      <c r="DP36" s="5">
        <v>0.84599999999999997</v>
      </c>
      <c r="DQ36" s="6">
        <f t="shared" si="49"/>
        <v>14.756397669170049</v>
      </c>
      <c r="DR36" s="3">
        <f t="shared" si="142"/>
        <v>0.7916069</v>
      </c>
      <c r="DS36" s="5">
        <v>0.5181</v>
      </c>
      <c r="DT36" s="5">
        <v>0.54600000000000004</v>
      </c>
      <c r="DU36" s="6">
        <f t="shared" si="60"/>
        <v>4.397705544933082</v>
      </c>
      <c r="DV36" s="3">
        <f t="shared" si="143"/>
        <v>0.53205000000000002</v>
      </c>
      <c r="DW36" s="5">
        <v>0.51900000000000002</v>
      </c>
      <c r="DX36" s="5">
        <v>0.53200000000000003</v>
      </c>
      <c r="DY36" s="6">
        <f t="shared" si="61"/>
        <v>3.7037037037037068</v>
      </c>
      <c r="DZ36" s="3">
        <f t="shared" si="144"/>
        <v>0.52550000000000008</v>
      </c>
      <c r="EA36" s="6">
        <v>9.1199999999999992</v>
      </c>
    </row>
    <row r="37" spans="1:133" x14ac:dyDescent="0.45">
      <c r="A37">
        <v>32</v>
      </c>
      <c r="B37" s="3">
        <v>9.1199999999999992</v>
      </c>
      <c r="C37" s="3">
        <v>6.8</v>
      </c>
      <c r="D37" s="4">
        <v>31.9</v>
      </c>
      <c r="E37" s="3">
        <v>0.44</v>
      </c>
      <c r="F37" s="6">
        <v>12.7</v>
      </c>
      <c r="G37" s="4">
        <v>14.8</v>
      </c>
      <c r="H37" s="6">
        <f t="shared" si="3"/>
        <v>16.535433070866155</v>
      </c>
      <c r="I37" s="6">
        <v>8.42</v>
      </c>
      <c r="J37" s="6">
        <v>6.45</v>
      </c>
      <c r="K37" s="6">
        <f t="shared" si="4"/>
        <v>23.396674584323037</v>
      </c>
      <c r="L37" s="4">
        <v>46.8</v>
      </c>
      <c r="M37" s="4">
        <v>58.9</v>
      </c>
      <c r="N37" s="6">
        <f t="shared" si="5"/>
        <v>25.854700854700859</v>
      </c>
      <c r="O37" s="6">
        <v>13.84</v>
      </c>
      <c r="P37" s="6">
        <v>10.85</v>
      </c>
      <c r="Q37" s="6">
        <f t="shared" si="6"/>
        <v>21.604046242774569</v>
      </c>
      <c r="R37" s="3">
        <v>0.62</v>
      </c>
      <c r="S37" s="3">
        <f t="shared" si="103"/>
        <v>0.70599999999999996</v>
      </c>
      <c r="T37" s="6">
        <f t="shared" si="7"/>
        <v>13.870967741935477</v>
      </c>
      <c r="U37" s="4">
        <v>25.7</v>
      </c>
      <c r="V37" s="6">
        <f>U37+1.7</f>
        <v>27.4</v>
      </c>
      <c r="W37" s="6">
        <f t="shared" si="8"/>
        <v>6.6147859922178958</v>
      </c>
      <c r="X37" s="3">
        <v>78.89</v>
      </c>
      <c r="Y37" s="3">
        <v>82.98</v>
      </c>
      <c r="Z37" s="3">
        <f t="shared" si="9"/>
        <v>5.1844340220560312</v>
      </c>
      <c r="AA37" s="3">
        <f t="shared" si="123"/>
        <v>80.935000000000002</v>
      </c>
      <c r="AB37" s="6">
        <v>42.2</v>
      </c>
      <c r="AC37" s="6">
        <v>36.4</v>
      </c>
      <c r="AD37" s="6">
        <f t="shared" si="11"/>
        <v>13.744075829383895</v>
      </c>
      <c r="AE37" s="3">
        <f t="shared" si="124"/>
        <v>39.299999999999997</v>
      </c>
      <c r="AF37" s="3">
        <v>17.819999999999997</v>
      </c>
      <c r="AG37" s="3">
        <v>21.89</v>
      </c>
      <c r="AH37" s="6">
        <f t="shared" si="13"/>
        <v>22.839506172839531</v>
      </c>
      <c r="AI37" s="3">
        <f t="shared" si="125"/>
        <v>19.854999999999997</v>
      </c>
      <c r="AJ37" s="5">
        <v>1.5469999999999999</v>
      </c>
      <c r="AK37" s="5">
        <v>2.2229999999999999</v>
      </c>
      <c r="AL37" s="6">
        <f t="shared" si="15"/>
        <v>43.69747899159664</v>
      </c>
      <c r="AM37" s="3">
        <f t="shared" si="126"/>
        <v>1.8849999999999998</v>
      </c>
      <c r="AN37" s="5">
        <v>5.8789999999999996</v>
      </c>
      <c r="AO37" s="5">
        <v>8.423</v>
      </c>
      <c r="AP37" s="6">
        <f t="shared" si="17"/>
        <v>43.272665419289005</v>
      </c>
      <c r="AQ37" s="3">
        <f t="shared" si="127"/>
        <v>7.1509999999999998</v>
      </c>
      <c r="AR37" s="3">
        <v>4.37</v>
      </c>
      <c r="AS37" s="3">
        <v>3.6999999999999997</v>
      </c>
      <c r="AT37" s="6">
        <f t="shared" si="19"/>
        <v>15.331807780320375</v>
      </c>
      <c r="AU37" s="3">
        <f t="shared" si="128"/>
        <v>4.0350000000000001</v>
      </c>
      <c r="AV37" s="5">
        <v>1.042</v>
      </c>
      <c r="AW37" s="5">
        <v>0.81599999999999995</v>
      </c>
      <c r="AX37" s="6">
        <f t="shared" si="21"/>
        <v>21.689059500959701</v>
      </c>
      <c r="AY37" s="5">
        <f t="shared" si="129"/>
        <v>0.92900000000000005</v>
      </c>
      <c r="AZ37" s="5">
        <v>1.9249999999999998</v>
      </c>
      <c r="BA37" s="4">
        <v>1.508</v>
      </c>
      <c r="BB37" s="6">
        <f t="shared" si="23"/>
        <v>21.662337662337656</v>
      </c>
      <c r="BC37" s="5">
        <f t="shared" si="130"/>
        <v>1.7164999999999999</v>
      </c>
      <c r="BD37" s="5">
        <v>0.626</v>
      </c>
      <c r="BE37" s="5">
        <v>0.83399999999999996</v>
      </c>
      <c r="BF37" s="6">
        <f t="shared" si="25"/>
        <v>33.22683706070287</v>
      </c>
      <c r="BG37" s="5">
        <f t="shared" si="131"/>
        <v>0.73</v>
      </c>
      <c r="BH37" s="5">
        <v>0.56200000000000006</v>
      </c>
      <c r="BI37" s="5">
        <v>0.57899999999999996</v>
      </c>
      <c r="BJ37" s="6">
        <f t="shared" si="58"/>
        <v>4.5126353790613551</v>
      </c>
      <c r="BK37" s="5">
        <f t="shared" si="132"/>
        <v>0.57050000000000001</v>
      </c>
      <c r="BL37" s="5">
        <v>0.51600000000000001</v>
      </c>
      <c r="BM37" s="5">
        <v>0.52900000000000003</v>
      </c>
      <c r="BN37" s="6">
        <f t="shared" si="28"/>
        <v>2.5193798449612426</v>
      </c>
      <c r="BO37" s="5">
        <f t="shared" si="133"/>
        <v>0.52249999999999996</v>
      </c>
      <c r="BP37" s="6">
        <v>9.1199999999999992</v>
      </c>
      <c r="BQ37" s="3"/>
      <c r="BR37" s="3"/>
      <c r="BS37" s="12"/>
      <c r="BT37" s="12"/>
      <c r="BU37" s="6"/>
      <c r="BW37" s="4">
        <v>49.8</v>
      </c>
      <c r="BX37" s="4">
        <f>BW37+10.1</f>
        <v>59.9</v>
      </c>
      <c r="BY37" s="6">
        <f t="shared" si="30"/>
        <v>20.281124497991971</v>
      </c>
      <c r="BZ37" s="4">
        <v>15.4</v>
      </c>
      <c r="CA37" s="4">
        <v>17.200000000000003</v>
      </c>
      <c r="CB37" s="6">
        <f t="shared" si="31"/>
        <v>11.688311688311705</v>
      </c>
      <c r="CC37" s="4">
        <v>47.6</v>
      </c>
      <c r="CD37" s="6">
        <f t="shared" ref="CD37:CD42" si="145">CC37+7.5</f>
        <v>55.1</v>
      </c>
      <c r="CE37" s="6">
        <f t="shared" si="32"/>
        <v>15.756302521008402</v>
      </c>
      <c r="CF37" s="6">
        <v>39.700000000000003</v>
      </c>
      <c r="CG37" s="6">
        <f t="shared" ref="CG37:CG42" si="146">CF37+1.31</f>
        <v>41.010000000000005</v>
      </c>
      <c r="CH37" s="6">
        <f t="shared" si="33"/>
        <v>3.2997481108312394</v>
      </c>
      <c r="CI37" s="3">
        <v>72.42</v>
      </c>
      <c r="CJ37" s="3">
        <v>76.680000000000007</v>
      </c>
      <c r="CK37" s="3">
        <f t="shared" si="34"/>
        <v>5.8823529411764772</v>
      </c>
      <c r="CL37" s="3">
        <f t="shared" si="134"/>
        <v>74.550000000000011</v>
      </c>
      <c r="CM37" s="6">
        <v>36</v>
      </c>
      <c r="CN37" s="6">
        <v>31</v>
      </c>
      <c r="CO37" s="6">
        <f t="shared" si="36"/>
        <v>13.888888888888889</v>
      </c>
      <c r="CP37" s="3">
        <f t="shared" si="135"/>
        <v>33.5</v>
      </c>
      <c r="CQ37" s="16">
        <v>15.199999999999998</v>
      </c>
      <c r="CR37" s="16">
        <v>19.13</v>
      </c>
      <c r="CS37" s="6">
        <f t="shared" si="38"/>
        <v>25.855263157894754</v>
      </c>
      <c r="CT37" s="3">
        <f t="shared" si="136"/>
        <v>17.164999999999999</v>
      </c>
      <c r="CU37" s="5">
        <v>0.89699999999999991</v>
      </c>
      <c r="CV37" s="19">
        <v>1.163</v>
      </c>
      <c r="CW37" s="6">
        <f t="shared" si="40"/>
        <v>29.654403567447062</v>
      </c>
      <c r="CX37" s="3">
        <f t="shared" si="137"/>
        <v>1.03</v>
      </c>
      <c r="CY37" s="5">
        <v>1.9140000000000001</v>
      </c>
      <c r="CZ37" s="5">
        <v>2.4239999999999999</v>
      </c>
      <c r="DA37" s="6">
        <v>26.645768025078358</v>
      </c>
      <c r="DB37" s="3">
        <f t="shared" si="138"/>
        <v>2.169</v>
      </c>
      <c r="DC37" s="3">
        <v>4.2300000000000004</v>
      </c>
      <c r="DD37" s="3">
        <v>3.1499999999999995</v>
      </c>
      <c r="DE37" s="6">
        <f t="shared" si="43"/>
        <v>25.531914893617042</v>
      </c>
      <c r="DF37" s="3">
        <f t="shared" si="139"/>
        <v>3.69</v>
      </c>
      <c r="DG37" s="5">
        <v>0.27500000000000002</v>
      </c>
      <c r="DH37" s="5">
        <v>0.219</v>
      </c>
      <c r="DI37" s="6">
        <f t="shared" si="45"/>
        <v>20.36363636363637</v>
      </c>
      <c r="DJ37" s="3">
        <f t="shared" si="140"/>
        <v>0.247</v>
      </c>
      <c r="DK37" s="5">
        <v>0.49630000000000002</v>
      </c>
      <c r="DL37" s="5">
        <v>0.33899999999999997</v>
      </c>
      <c r="DM37" s="6">
        <f t="shared" si="47"/>
        <v>31.694539592988118</v>
      </c>
      <c r="DN37" s="3">
        <f t="shared" si="141"/>
        <v>0.41764999999999997</v>
      </c>
      <c r="DO37" s="5">
        <v>0.70921380000000001</v>
      </c>
      <c r="DP37" s="5">
        <v>0.91200000000000003</v>
      </c>
      <c r="DQ37" s="6">
        <f t="shared" si="49"/>
        <v>28.593098442246895</v>
      </c>
      <c r="DR37" s="3">
        <f t="shared" si="142"/>
        <v>0.81060690000000002</v>
      </c>
      <c r="DS37" s="5">
        <v>0.52300000000000002</v>
      </c>
      <c r="DT37" s="5">
        <v>0.53900000000000003</v>
      </c>
      <c r="DU37" s="6">
        <f t="shared" si="60"/>
        <v>5.4794520547945247</v>
      </c>
      <c r="DV37" s="3">
        <f t="shared" si="143"/>
        <v>0.53100000000000003</v>
      </c>
      <c r="DW37" s="5">
        <v>0.51300000000000001</v>
      </c>
      <c r="DX37" s="5">
        <v>0.52900000000000003</v>
      </c>
      <c r="DY37" s="6">
        <f t="shared" si="61"/>
        <v>3.5225048923679094</v>
      </c>
      <c r="DZ37" s="3">
        <f t="shared" si="144"/>
        <v>0.52100000000000002</v>
      </c>
      <c r="EA37" s="6">
        <v>9.1199999999999992</v>
      </c>
    </row>
    <row r="38" spans="1:133" x14ac:dyDescent="0.45">
      <c r="A38">
        <v>33</v>
      </c>
      <c r="B38" s="7">
        <v>9.16</v>
      </c>
      <c r="C38" s="7">
        <v>6.1000000000000005</v>
      </c>
      <c r="D38" s="4">
        <v>28.8</v>
      </c>
      <c r="E38" s="4">
        <v>0.32</v>
      </c>
      <c r="F38" s="6">
        <v>13.6</v>
      </c>
      <c r="G38" s="4">
        <v>17.8</v>
      </c>
      <c r="H38" s="6">
        <f t="shared" si="3"/>
        <v>30.882352941176478</v>
      </c>
      <c r="I38" s="18">
        <v>7.56</v>
      </c>
      <c r="J38" s="6">
        <v>5.45</v>
      </c>
      <c r="K38" s="6">
        <f t="shared" si="4"/>
        <v>27.910052910052901</v>
      </c>
      <c r="L38" s="4">
        <v>52.8</v>
      </c>
      <c r="M38" s="4">
        <v>63.5</v>
      </c>
      <c r="N38" s="6">
        <f t="shared" si="5"/>
        <v>20.265151515151523</v>
      </c>
      <c r="O38" s="6">
        <v>10.48</v>
      </c>
      <c r="P38" s="6">
        <v>8.24</v>
      </c>
      <c r="Q38" s="6">
        <f t="shared" si="6"/>
        <v>21.374045801526719</v>
      </c>
      <c r="R38" s="3">
        <v>0.57999999999999996</v>
      </c>
      <c r="S38" s="3">
        <f t="shared" si="103"/>
        <v>0.66599999999999993</v>
      </c>
      <c r="T38" s="6">
        <f t="shared" si="7"/>
        <v>14.827586206896548</v>
      </c>
      <c r="U38" s="4">
        <v>24.9</v>
      </c>
      <c r="V38" s="6">
        <f>U38+1.7</f>
        <v>26.599999999999998</v>
      </c>
      <c r="W38" s="6">
        <f t="shared" si="8"/>
        <v>6.827309236947789</v>
      </c>
      <c r="X38" s="3">
        <v>81.23</v>
      </c>
      <c r="Y38" s="3">
        <v>84.12</v>
      </c>
      <c r="Z38" s="3">
        <f t="shared" si="9"/>
        <v>3.5577988427920726</v>
      </c>
      <c r="AA38" s="3">
        <f t="shared" si="123"/>
        <v>82.675000000000011</v>
      </c>
      <c r="AB38" s="6">
        <v>41.7</v>
      </c>
      <c r="AC38" s="6">
        <v>34.799999999999997</v>
      </c>
      <c r="AD38" s="6">
        <f t="shared" si="11"/>
        <v>16.546762589928072</v>
      </c>
      <c r="AE38" s="3">
        <f t="shared" si="124"/>
        <v>38.25</v>
      </c>
      <c r="AF38" s="3">
        <v>16.439999999999994</v>
      </c>
      <c r="AG38" s="3">
        <v>20.86</v>
      </c>
      <c r="AH38" s="6">
        <f t="shared" si="13"/>
        <v>26.885644768856487</v>
      </c>
      <c r="AI38" s="3">
        <f t="shared" si="125"/>
        <v>18.649999999999999</v>
      </c>
      <c r="AJ38" s="5">
        <v>1.6240000000000001</v>
      </c>
      <c r="AK38" s="5">
        <v>1.974</v>
      </c>
      <c r="AL38" s="6">
        <f t="shared" si="15"/>
        <v>21.551724137931025</v>
      </c>
      <c r="AM38" s="3">
        <f t="shared" si="126"/>
        <v>1.7989999999999999</v>
      </c>
      <c r="AN38" s="5">
        <v>5.9660000000000002</v>
      </c>
      <c r="AO38" s="5">
        <v>7.7746000000000004</v>
      </c>
      <c r="AP38" s="6">
        <f t="shared" si="17"/>
        <v>30.315119007710361</v>
      </c>
      <c r="AQ38" s="3">
        <f t="shared" si="127"/>
        <v>6.8703000000000003</v>
      </c>
      <c r="AR38" s="3">
        <v>5.32</v>
      </c>
      <c r="AS38" s="3">
        <v>4.12</v>
      </c>
      <c r="AT38" s="6">
        <f t="shared" si="19"/>
        <v>22.556390977443609</v>
      </c>
      <c r="AU38" s="3">
        <f t="shared" si="128"/>
        <v>4.7200000000000006</v>
      </c>
      <c r="AV38" s="5">
        <v>1.0189999999999999</v>
      </c>
      <c r="AW38" s="5">
        <v>0.72599999999999998</v>
      </c>
      <c r="AX38" s="6">
        <f t="shared" si="21"/>
        <v>28.753680078508339</v>
      </c>
      <c r="AY38" s="5">
        <f t="shared" si="129"/>
        <v>0.87249999999999994</v>
      </c>
      <c r="AZ38" s="5">
        <v>2.0249999999999999</v>
      </c>
      <c r="BA38" s="4">
        <v>1.6040000000000001</v>
      </c>
      <c r="BB38" s="6">
        <f t="shared" si="23"/>
        <v>20.790123456790116</v>
      </c>
      <c r="BC38" s="5">
        <f t="shared" si="130"/>
        <v>1.8145</v>
      </c>
      <c r="BD38" s="5">
        <v>0.63700000000000001</v>
      </c>
      <c r="BE38" s="5">
        <v>0.82599999999999996</v>
      </c>
      <c r="BF38" s="6">
        <f t="shared" si="25"/>
        <v>29.670329670329661</v>
      </c>
      <c r="BG38" s="5">
        <f t="shared" si="131"/>
        <v>0.73150000000000004</v>
      </c>
      <c r="BH38" s="5">
        <v>0.55400000000000005</v>
      </c>
      <c r="BI38" s="5">
        <v>0.56899999999999995</v>
      </c>
      <c r="BJ38" s="6">
        <f t="shared" si="58"/>
        <v>5.7620817843866012</v>
      </c>
      <c r="BK38" s="5">
        <f t="shared" si="132"/>
        <v>0.5615</v>
      </c>
      <c r="BL38" s="5">
        <v>0.51100000000000001</v>
      </c>
      <c r="BM38" s="5">
        <v>0.53700000000000003</v>
      </c>
      <c r="BN38" s="6">
        <f t="shared" si="28"/>
        <v>5.0880626223092023</v>
      </c>
      <c r="BO38" s="5">
        <f t="shared" si="133"/>
        <v>0.52400000000000002</v>
      </c>
      <c r="BP38" s="6">
        <v>9.16</v>
      </c>
      <c r="BQ38" s="7"/>
      <c r="BR38" s="7"/>
      <c r="BS38" s="12"/>
      <c r="BT38" s="12"/>
      <c r="BU38" s="6"/>
      <c r="BW38" s="4">
        <v>53.2</v>
      </c>
      <c r="BX38" s="4">
        <f>BW38+10.1</f>
        <v>63.300000000000004</v>
      </c>
      <c r="BY38" s="6">
        <f t="shared" si="30"/>
        <v>18.984962406015036</v>
      </c>
      <c r="BZ38" s="4">
        <v>16.3</v>
      </c>
      <c r="CA38" s="4">
        <v>18.100000000000001</v>
      </c>
      <c r="CB38" s="6">
        <f t="shared" si="31"/>
        <v>11.042944785276077</v>
      </c>
      <c r="CC38" s="4">
        <v>46.8</v>
      </c>
      <c r="CD38" s="6">
        <f t="shared" si="145"/>
        <v>54.3</v>
      </c>
      <c r="CE38" s="6">
        <f t="shared" si="32"/>
        <v>16.025641025641026</v>
      </c>
      <c r="CF38" s="6">
        <v>38.9</v>
      </c>
      <c r="CG38" s="6">
        <f t="shared" si="146"/>
        <v>40.21</v>
      </c>
      <c r="CH38" s="6">
        <f t="shared" si="33"/>
        <v>3.3676092544987206</v>
      </c>
      <c r="CI38" s="3">
        <v>71.45</v>
      </c>
      <c r="CJ38" s="3">
        <v>76.220000000000013</v>
      </c>
      <c r="CK38" s="3">
        <f t="shared" si="34"/>
        <v>6.6759972008397614</v>
      </c>
      <c r="CL38" s="3">
        <f t="shared" si="134"/>
        <v>73.835000000000008</v>
      </c>
      <c r="CM38" s="6">
        <v>35.5</v>
      </c>
      <c r="CN38" s="6">
        <v>29.4</v>
      </c>
      <c r="CO38" s="6">
        <f t="shared" si="36"/>
        <v>17.1830985915493</v>
      </c>
      <c r="CP38" s="3">
        <f t="shared" si="135"/>
        <v>32.450000000000003</v>
      </c>
      <c r="CQ38" s="16">
        <v>13.819999999999995</v>
      </c>
      <c r="CR38" s="16">
        <v>19.23</v>
      </c>
      <c r="CS38" s="6">
        <f t="shared" si="38"/>
        <v>39.146164978292383</v>
      </c>
      <c r="CT38" s="3">
        <f t="shared" si="136"/>
        <v>16.524999999999999</v>
      </c>
      <c r="CU38" s="5">
        <v>0.97400000000000009</v>
      </c>
      <c r="CV38" s="19">
        <v>1.216</v>
      </c>
      <c r="CW38" s="6">
        <f t="shared" si="40"/>
        <v>24.845995893223805</v>
      </c>
      <c r="CX38" s="3">
        <f t="shared" si="137"/>
        <v>1.095</v>
      </c>
      <c r="CY38" s="5">
        <v>1.6840000000000002</v>
      </c>
      <c r="CZ38" s="5">
        <v>2.1259999999999999</v>
      </c>
      <c r="DA38" s="6">
        <v>26.247030878859839</v>
      </c>
      <c r="DB38" s="3">
        <f t="shared" si="138"/>
        <v>1.905</v>
      </c>
      <c r="DC38" s="3">
        <v>4.6800000000000006</v>
      </c>
      <c r="DD38" s="3">
        <v>3.5700000000000003</v>
      </c>
      <c r="DE38" s="6">
        <f t="shared" si="43"/>
        <v>23.717948717948723</v>
      </c>
      <c r="DF38" s="3">
        <f t="shared" si="139"/>
        <v>4.125</v>
      </c>
      <c r="DG38" s="5">
        <v>0.28100000000000003</v>
      </c>
      <c r="DH38" s="5">
        <v>0.216</v>
      </c>
      <c r="DI38" s="6">
        <f t="shared" si="45"/>
        <v>23.131672597864778</v>
      </c>
      <c r="DJ38" s="3">
        <f t="shared" si="140"/>
        <v>0.2485</v>
      </c>
      <c r="DK38" s="5">
        <v>0.46100000000000002</v>
      </c>
      <c r="DL38" s="5">
        <v>0.30599999999999999</v>
      </c>
      <c r="DM38" s="6">
        <f t="shared" si="47"/>
        <v>33.622559652928416</v>
      </c>
      <c r="DN38" s="3">
        <f t="shared" si="141"/>
        <v>0.38350000000000001</v>
      </c>
      <c r="DO38" s="5">
        <v>0.72021380000000002</v>
      </c>
      <c r="DP38" s="5">
        <v>0.876</v>
      </c>
      <c r="DQ38" s="6">
        <f t="shared" si="49"/>
        <v>21.630549150821601</v>
      </c>
      <c r="DR38" s="3">
        <f t="shared" si="142"/>
        <v>0.79810690000000006</v>
      </c>
      <c r="DS38" s="5">
        <v>0.51100000000000001</v>
      </c>
      <c r="DT38" s="5">
        <v>0.52600000000000002</v>
      </c>
      <c r="DU38" s="6">
        <f t="shared" si="60"/>
        <v>2.116093962337414</v>
      </c>
      <c r="DV38" s="3">
        <f t="shared" si="143"/>
        <v>0.51849999999999996</v>
      </c>
      <c r="DW38" s="5">
        <v>0.51100000000000001</v>
      </c>
      <c r="DX38" s="5">
        <v>0.52900000000000003</v>
      </c>
      <c r="DY38" s="6">
        <f t="shared" si="61"/>
        <v>2.5193798449612426</v>
      </c>
      <c r="DZ38" s="3">
        <f t="shared" si="144"/>
        <v>0.52</v>
      </c>
      <c r="EA38" s="6">
        <v>9.16</v>
      </c>
    </row>
    <row r="39" spans="1:133" x14ac:dyDescent="0.45">
      <c r="A39">
        <v>34</v>
      </c>
      <c r="B39" s="3">
        <v>9.26</v>
      </c>
      <c r="C39" s="3">
        <v>6.9</v>
      </c>
      <c r="D39" s="4">
        <v>26.8</v>
      </c>
      <c r="E39" s="3">
        <v>0.33</v>
      </c>
      <c r="F39" s="6">
        <v>11.9</v>
      </c>
      <c r="G39" s="4">
        <v>15.8</v>
      </c>
      <c r="H39" s="6">
        <f t="shared" si="3"/>
        <v>32.773109243697476</v>
      </c>
      <c r="I39" s="6">
        <v>10.65</v>
      </c>
      <c r="J39" s="6">
        <v>7.48</v>
      </c>
      <c r="K39" s="6">
        <f t="shared" si="4"/>
        <v>29.765258215962444</v>
      </c>
      <c r="L39" s="4">
        <v>58.4</v>
      </c>
      <c r="M39" s="4">
        <v>64.5</v>
      </c>
      <c r="N39" s="6">
        <f t="shared" si="5"/>
        <v>10.445205479452058</v>
      </c>
      <c r="O39" s="6">
        <v>15.4</v>
      </c>
      <c r="P39" s="6">
        <v>12.15</v>
      </c>
      <c r="Q39" s="6">
        <f t="shared" si="6"/>
        <v>21.103896103896101</v>
      </c>
      <c r="R39" s="3">
        <v>0.63</v>
      </c>
      <c r="S39" s="3">
        <f t="shared" si="103"/>
        <v>0.71599999999999997</v>
      </c>
      <c r="T39" s="6">
        <f t="shared" si="7"/>
        <v>13.650793650793643</v>
      </c>
      <c r="U39" s="4">
        <v>24.9</v>
      </c>
      <c r="V39" s="6">
        <f>U39+1.8</f>
        <v>26.7</v>
      </c>
      <c r="W39" s="6">
        <f t="shared" si="8"/>
        <v>7.2289156626506061</v>
      </c>
      <c r="X39" s="3">
        <v>78.89</v>
      </c>
      <c r="Y39" s="3">
        <v>83.42</v>
      </c>
      <c r="Z39" s="3">
        <f t="shared" si="9"/>
        <v>5.7421726454556996</v>
      </c>
      <c r="AA39" s="3">
        <f t="shared" si="123"/>
        <v>81.155000000000001</v>
      </c>
      <c r="AB39" s="6">
        <v>40.6</v>
      </c>
      <c r="AC39" s="6">
        <v>32.9</v>
      </c>
      <c r="AD39" s="6">
        <f t="shared" si="11"/>
        <v>18.965517241379317</v>
      </c>
      <c r="AE39" s="3">
        <f t="shared" si="124"/>
        <v>36.75</v>
      </c>
      <c r="AF39" s="3">
        <v>17.279999999999994</v>
      </c>
      <c r="AG39" s="3">
        <v>22.03</v>
      </c>
      <c r="AH39" s="6">
        <f t="shared" si="13"/>
        <v>27.488425925925974</v>
      </c>
      <c r="AI39" s="3">
        <f t="shared" si="125"/>
        <v>19.654999999999998</v>
      </c>
      <c r="AJ39" s="5">
        <v>1.702</v>
      </c>
      <c r="AK39" s="5">
        <v>2.1309999999999998</v>
      </c>
      <c r="AL39" s="6">
        <f t="shared" si="15"/>
        <v>25.205640423031717</v>
      </c>
      <c r="AM39" s="3">
        <f t="shared" si="126"/>
        <v>1.9164999999999999</v>
      </c>
      <c r="AN39" s="5">
        <v>6.1230000000000002</v>
      </c>
      <c r="AO39" s="5">
        <v>8.4779999999999998</v>
      </c>
      <c r="AP39" s="6">
        <f t="shared" si="17"/>
        <v>38.461538461538453</v>
      </c>
      <c r="AQ39" s="3">
        <f t="shared" si="127"/>
        <v>7.3004999999999995</v>
      </c>
      <c r="AR39" s="3">
        <v>5.47</v>
      </c>
      <c r="AS39" s="3">
        <v>4.2300000000000004</v>
      </c>
      <c r="AT39" s="6">
        <f t="shared" si="19"/>
        <v>22.669104204753189</v>
      </c>
      <c r="AU39" s="3">
        <f t="shared" si="128"/>
        <v>4.8499999999999996</v>
      </c>
      <c r="AV39" s="5">
        <v>1.016</v>
      </c>
      <c r="AW39" s="5">
        <v>0.73899999999999999</v>
      </c>
      <c r="AX39" s="6">
        <f t="shared" si="21"/>
        <v>27.263779527559056</v>
      </c>
      <c r="AY39" s="5">
        <f t="shared" si="129"/>
        <v>0.87749999999999995</v>
      </c>
      <c r="AZ39" s="5">
        <v>2.1360000000000001</v>
      </c>
      <c r="BA39" s="5">
        <v>1.629</v>
      </c>
      <c r="BB39" s="6">
        <f t="shared" si="23"/>
        <v>23.73595505617978</v>
      </c>
      <c r="BC39" s="5">
        <f t="shared" si="130"/>
        <v>1.8825000000000001</v>
      </c>
      <c r="BD39" s="5">
        <v>0.63100000000000001</v>
      </c>
      <c r="BE39" s="5">
        <v>0.74299999999999999</v>
      </c>
      <c r="BF39" s="6">
        <f t="shared" si="25"/>
        <v>17.749603803486526</v>
      </c>
      <c r="BG39" s="5">
        <f t="shared" si="131"/>
        <v>0.68700000000000006</v>
      </c>
      <c r="BH39" s="5">
        <v>0.53800000000000003</v>
      </c>
      <c r="BI39" s="5">
        <v>0.54900000000000004</v>
      </c>
      <c r="BJ39" s="6">
        <f t="shared" si="58"/>
        <v>4.9713193116634846</v>
      </c>
      <c r="BK39" s="5">
        <f t="shared" si="132"/>
        <v>0.54350000000000009</v>
      </c>
      <c r="BL39" s="5">
        <v>0.51900000000000002</v>
      </c>
      <c r="BM39" s="5">
        <v>0.52800000000000002</v>
      </c>
      <c r="BN39" s="6">
        <f t="shared" si="28"/>
        <v>1.7341040462427761</v>
      </c>
      <c r="BO39" s="5">
        <f t="shared" si="133"/>
        <v>0.52350000000000008</v>
      </c>
      <c r="BP39" s="6">
        <v>9.26</v>
      </c>
      <c r="BQ39" s="3"/>
      <c r="BR39" s="3"/>
      <c r="BS39" s="12"/>
      <c r="BT39" s="12"/>
      <c r="BU39" s="6"/>
      <c r="BW39" s="4">
        <v>54.7</v>
      </c>
      <c r="BX39" s="4">
        <f>BW39+12.1</f>
        <v>66.8</v>
      </c>
      <c r="BY39" s="6">
        <f t="shared" si="30"/>
        <v>22.120658135283353</v>
      </c>
      <c r="BZ39" s="4">
        <v>15.1</v>
      </c>
      <c r="CA39" s="4">
        <v>16.900000000000002</v>
      </c>
      <c r="CB39" s="6">
        <f t="shared" si="31"/>
        <v>11.92052980132452</v>
      </c>
      <c r="CC39" s="4">
        <v>47.9</v>
      </c>
      <c r="CD39" s="6">
        <f t="shared" si="145"/>
        <v>55.4</v>
      </c>
      <c r="CE39" s="6">
        <f t="shared" si="32"/>
        <v>15.657620041753653</v>
      </c>
      <c r="CF39" s="6">
        <v>38.9</v>
      </c>
      <c r="CG39" s="6">
        <f t="shared" si="146"/>
        <v>40.21</v>
      </c>
      <c r="CH39" s="6">
        <f t="shared" si="33"/>
        <v>3.3676092544987206</v>
      </c>
      <c r="CI39" s="3">
        <v>69.98</v>
      </c>
      <c r="CJ39" s="3">
        <v>75.52000000000001</v>
      </c>
      <c r="CK39" s="3">
        <f t="shared" si="34"/>
        <v>7.9165475850243014</v>
      </c>
      <c r="CL39" s="3">
        <f t="shared" si="134"/>
        <v>72.75</v>
      </c>
      <c r="CM39" s="6">
        <v>34.4</v>
      </c>
      <c r="CN39" s="6">
        <v>27.5</v>
      </c>
      <c r="CO39" s="6">
        <f t="shared" si="36"/>
        <v>20.058139534883718</v>
      </c>
      <c r="CP39" s="3">
        <f t="shared" si="135"/>
        <v>30.95</v>
      </c>
      <c r="CQ39" s="16">
        <v>14.659999999999995</v>
      </c>
      <c r="CR39" s="16">
        <v>20.12</v>
      </c>
      <c r="CS39" s="6">
        <f t="shared" si="38"/>
        <v>37.244201909959131</v>
      </c>
      <c r="CT39" s="3">
        <f t="shared" si="136"/>
        <v>17.389999999999997</v>
      </c>
      <c r="CU39" s="5">
        <v>1.052</v>
      </c>
      <c r="CV39" s="19">
        <v>1.3169999999999999</v>
      </c>
      <c r="CW39" s="6">
        <f t="shared" si="40"/>
        <v>25.190114068441055</v>
      </c>
      <c r="CX39" s="3">
        <f t="shared" si="137"/>
        <v>1.1844999999999999</v>
      </c>
      <c r="CY39" s="5">
        <v>1.712</v>
      </c>
      <c r="CZ39" s="5">
        <v>2.2250000000000001</v>
      </c>
      <c r="DA39" s="6">
        <v>29.964953271028044</v>
      </c>
      <c r="DB39" s="3">
        <f t="shared" si="138"/>
        <v>1.9685000000000001</v>
      </c>
      <c r="DC39" s="3">
        <v>4.83</v>
      </c>
      <c r="DD39" s="3">
        <v>3.6800000000000006</v>
      </c>
      <c r="DE39" s="6">
        <f t="shared" si="43"/>
        <v>23.809523809523796</v>
      </c>
      <c r="DF39" s="3">
        <f t="shared" si="139"/>
        <v>4.2550000000000008</v>
      </c>
      <c r="DG39" s="5">
        <v>0.29599999999999999</v>
      </c>
      <c r="DH39" s="5">
        <v>0.22700000000000001</v>
      </c>
      <c r="DI39" s="6">
        <f t="shared" si="45"/>
        <v>23.310810810810807</v>
      </c>
      <c r="DJ39" s="3">
        <f t="shared" si="140"/>
        <v>0.26150000000000001</v>
      </c>
      <c r="DK39" s="5">
        <v>0.53600000000000003</v>
      </c>
      <c r="DL39" s="5">
        <v>0.38200000000000001</v>
      </c>
      <c r="DM39" s="6">
        <f t="shared" si="47"/>
        <v>28.731343283582095</v>
      </c>
      <c r="DN39" s="3">
        <f t="shared" si="141"/>
        <v>0.45900000000000002</v>
      </c>
      <c r="DO39" s="5">
        <v>0.71421380000000001</v>
      </c>
      <c r="DP39" s="5">
        <v>0.82299999999999995</v>
      </c>
      <c r="DQ39" s="6">
        <f t="shared" si="49"/>
        <v>15.231601517640788</v>
      </c>
      <c r="DR39" s="3">
        <f t="shared" si="142"/>
        <v>0.76860689999999998</v>
      </c>
      <c r="DS39" s="5">
        <v>0.5151</v>
      </c>
      <c r="DT39" s="5">
        <v>0.54100000000000004</v>
      </c>
      <c r="DU39" s="6">
        <f t="shared" si="60"/>
        <v>8.1783643271345827</v>
      </c>
      <c r="DV39" s="3">
        <f t="shared" si="143"/>
        <v>0.52805000000000002</v>
      </c>
      <c r="DW39" s="5">
        <v>0.51600000000000001</v>
      </c>
      <c r="DX39" s="5">
        <v>0.53100000000000003</v>
      </c>
      <c r="DY39" s="6">
        <f t="shared" si="61"/>
        <v>4.3222003929273125</v>
      </c>
      <c r="DZ39" s="3">
        <f t="shared" si="144"/>
        <v>0.52350000000000008</v>
      </c>
      <c r="EA39" s="6">
        <v>9.26</v>
      </c>
    </row>
    <row r="40" spans="1:133" x14ac:dyDescent="0.45">
      <c r="A40">
        <v>35</v>
      </c>
      <c r="B40" s="7">
        <v>9.32</v>
      </c>
      <c r="C40" s="7">
        <v>6.4</v>
      </c>
      <c r="D40" s="4">
        <v>35.6</v>
      </c>
      <c r="E40" s="4">
        <v>0.34</v>
      </c>
      <c r="F40" s="6">
        <v>13.8</v>
      </c>
      <c r="G40" s="4">
        <v>17.399999999999999</v>
      </c>
      <c r="H40" s="6">
        <f t="shared" si="3"/>
        <v>26.086956521739111</v>
      </c>
      <c r="I40" s="18">
        <v>12.8</v>
      </c>
      <c r="J40" s="6">
        <v>9.4499999999999993</v>
      </c>
      <c r="K40" s="6">
        <f t="shared" si="4"/>
        <v>26.171875000000011</v>
      </c>
      <c r="L40" s="4">
        <v>45.9</v>
      </c>
      <c r="M40" s="4">
        <v>58.4</v>
      </c>
      <c r="N40" s="6">
        <f t="shared" si="5"/>
        <v>27.233115468409586</v>
      </c>
      <c r="O40" s="6">
        <v>12.8</v>
      </c>
      <c r="P40" s="6">
        <v>9.85</v>
      </c>
      <c r="Q40" s="6">
        <f t="shared" si="6"/>
        <v>23.046875000000007</v>
      </c>
      <c r="R40" s="3">
        <v>0.56000000000000005</v>
      </c>
      <c r="S40" s="3">
        <f t="shared" si="103"/>
        <v>0.64600000000000002</v>
      </c>
      <c r="T40" s="6">
        <f t="shared" si="7"/>
        <v>15.357142857142851</v>
      </c>
      <c r="U40" s="4">
        <v>25.6</v>
      </c>
      <c r="V40" s="6">
        <f>U40+1.8</f>
        <v>27.400000000000002</v>
      </c>
      <c r="W40" s="6">
        <f t="shared" si="8"/>
        <v>7.0312500000000027</v>
      </c>
      <c r="X40" s="3">
        <v>81.23</v>
      </c>
      <c r="Y40" s="3">
        <v>84.56</v>
      </c>
      <c r="Z40" s="3">
        <f t="shared" si="9"/>
        <v>4.099470638926503</v>
      </c>
      <c r="AA40" s="3">
        <f t="shared" si="123"/>
        <v>82.89500000000001</v>
      </c>
      <c r="AB40" s="6">
        <v>41.6</v>
      </c>
      <c r="AC40" s="6">
        <v>33.4</v>
      </c>
      <c r="AD40" s="6">
        <f t="shared" si="11"/>
        <v>19.711538461538467</v>
      </c>
      <c r="AE40" s="3">
        <f t="shared" si="124"/>
        <v>37.5</v>
      </c>
      <c r="AF40" s="3">
        <v>16.589999999999996</v>
      </c>
      <c r="AG40" s="3">
        <v>21.08</v>
      </c>
      <c r="AH40" s="6">
        <f t="shared" si="13"/>
        <v>27.064496684749866</v>
      </c>
      <c r="AI40" s="3">
        <f t="shared" si="125"/>
        <v>18.834999999999997</v>
      </c>
      <c r="AJ40" s="5">
        <v>1.5029999999999999</v>
      </c>
      <c r="AK40" s="5">
        <v>1.8959999999999999</v>
      </c>
      <c r="AL40" s="6">
        <f t="shared" si="15"/>
        <v>26.147704590818364</v>
      </c>
      <c r="AM40" s="3">
        <f t="shared" si="126"/>
        <v>1.6995</v>
      </c>
      <c r="AN40" s="5">
        <v>5.4459999999999997</v>
      </c>
      <c r="AO40" s="5">
        <v>7.9690000000000003</v>
      </c>
      <c r="AP40" s="6">
        <f t="shared" si="17"/>
        <v>46.327579875137729</v>
      </c>
      <c r="AQ40" s="3">
        <f t="shared" si="127"/>
        <v>6.7074999999999996</v>
      </c>
      <c r="AR40" s="3">
        <v>5.28</v>
      </c>
      <c r="AS40" s="3">
        <v>4.28</v>
      </c>
      <c r="AT40" s="6">
        <f t="shared" si="19"/>
        <v>18.939393939393938</v>
      </c>
      <c r="AU40" s="3">
        <f t="shared" si="128"/>
        <v>4.78</v>
      </c>
      <c r="AV40" s="5">
        <v>1.1100000000000001</v>
      </c>
      <c r="AW40" s="5">
        <v>0.83899999999999997</v>
      </c>
      <c r="AX40" s="6">
        <f t="shared" si="21"/>
        <v>24.414414414414424</v>
      </c>
      <c r="AY40" s="5">
        <f t="shared" si="129"/>
        <v>0.97450000000000003</v>
      </c>
      <c r="AZ40" s="5">
        <v>2.254</v>
      </c>
      <c r="BA40" s="5">
        <v>1.696</v>
      </c>
      <c r="BB40" s="6">
        <f t="shared" si="23"/>
        <v>24.755989352262649</v>
      </c>
      <c r="BC40" s="5">
        <f t="shared" si="130"/>
        <v>1.9750000000000001</v>
      </c>
      <c r="BD40" s="5">
        <v>0.622</v>
      </c>
      <c r="BE40" s="5">
        <v>0.78600000000000003</v>
      </c>
      <c r="BF40" s="6">
        <f t="shared" si="25"/>
        <v>26.366559485530551</v>
      </c>
      <c r="BG40" s="5">
        <f t="shared" si="131"/>
        <v>0.70399999999999996</v>
      </c>
      <c r="BH40" s="5">
        <v>0.52300000000000002</v>
      </c>
      <c r="BI40" s="5">
        <v>0.53800000000000003</v>
      </c>
      <c r="BJ40" s="6">
        <f t="shared" si="58"/>
        <v>1.3182674199623363</v>
      </c>
      <c r="BK40" s="5">
        <f t="shared" si="132"/>
        <v>0.53049999999999997</v>
      </c>
      <c r="BL40" s="5">
        <v>0.51600000000000001</v>
      </c>
      <c r="BM40" s="5">
        <v>0.53100000000000003</v>
      </c>
      <c r="BN40" s="6">
        <f t="shared" si="28"/>
        <v>2.906976744186049</v>
      </c>
      <c r="BO40" s="5">
        <f t="shared" si="133"/>
        <v>0.52350000000000008</v>
      </c>
      <c r="BP40" s="6">
        <v>9.32</v>
      </c>
      <c r="BQ40" s="7"/>
      <c r="BR40" s="7"/>
      <c r="BS40" s="12"/>
      <c r="BT40" s="12"/>
      <c r="BU40" s="6"/>
      <c r="BW40" s="4">
        <v>53.8</v>
      </c>
      <c r="BX40" s="4">
        <f>BW40+12.1</f>
        <v>65.899999999999991</v>
      </c>
      <c r="BY40" s="6">
        <f t="shared" si="30"/>
        <v>22.490706319702593</v>
      </c>
      <c r="BZ40" s="4">
        <v>15.8</v>
      </c>
      <c r="CA40" s="4">
        <v>17.600000000000001</v>
      </c>
      <c r="CB40" s="6">
        <f t="shared" si="31"/>
        <v>11.392405063291143</v>
      </c>
      <c r="CC40" s="4">
        <v>48.4</v>
      </c>
      <c r="CD40" s="6">
        <f t="shared" si="145"/>
        <v>55.9</v>
      </c>
      <c r="CE40" s="6">
        <f t="shared" si="32"/>
        <v>15.495867768595042</v>
      </c>
      <c r="CF40" s="6">
        <v>39.6</v>
      </c>
      <c r="CG40" s="6">
        <f t="shared" si="146"/>
        <v>40.910000000000004</v>
      </c>
      <c r="CH40" s="6">
        <f t="shared" si="33"/>
        <v>3.3080808080808133</v>
      </c>
      <c r="CI40" s="3">
        <v>69.8</v>
      </c>
      <c r="CJ40" s="3">
        <v>75.34</v>
      </c>
      <c r="CK40" s="3">
        <f t="shared" si="34"/>
        <v>7.9369627507163418</v>
      </c>
      <c r="CL40" s="3">
        <f t="shared" si="134"/>
        <v>72.569999999999993</v>
      </c>
      <c r="CM40" s="6">
        <v>35.4</v>
      </c>
      <c r="CN40" s="6">
        <v>28</v>
      </c>
      <c r="CO40" s="6">
        <f t="shared" si="36"/>
        <v>20.903954802259882</v>
      </c>
      <c r="CP40" s="3">
        <f t="shared" si="135"/>
        <v>31.7</v>
      </c>
      <c r="CQ40" s="16">
        <v>13.969999999999997</v>
      </c>
      <c r="CR40" s="16">
        <v>19.52</v>
      </c>
      <c r="CS40" s="6">
        <f t="shared" si="38"/>
        <v>39.727988546886209</v>
      </c>
      <c r="CT40" s="3">
        <f t="shared" si="136"/>
        <v>16.744999999999997</v>
      </c>
      <c r="CU40" s="5">
        <v>0.85299999999999987</v>
      </c>
      <c r="CV40" s="19">
        <v>1.036</v>
      </c>
      <c r="CW40" s="6">
        <f t="shared" si="40"/>
        <v>21.453692848769073</v>
      </c>
      <c r="CX40" s="3">
        <f t="shared" si="137"/>
        <v>0.9444999999999999</v>
      </c>
      <c r="CY40" s="5">
        <v>1.6840000000000002</v>
      </c>
      <c r="CZ40" s="5">
        <v>2.1459999999999999</v>
      </c>
      <c r="DA40" s="6">
        <v>27.434679334916844</v>
      </c>
      <c r="DB40" s="3">
        <f t="shared" si="138"/>
        <v>1.915</v>
      </c>
      <c r="DC40" s="3">
        <v>4.6400000000000006</v>
      </c>
      <c r="DD40" s="3">
        <v>3.7300000000000004</v>
      </c>
      <c r="DE40" s="6">
        <f t="shared" si="43"/>
        <v>19.612068965517242</v>
      </c>
      <c r="DF40" s="3">
        <f t="shared" si="139"/>
        <v>4.1850000000000005</v>
      </c>
      <c r="DG40" s="5">
        <v>0.27600000000000002</v>
      </c>
      <c r="DH40" s="5">
        <v>0.221</v>
      </c>
      <c r="DI40" s="6">
        <f t="shared" si="45"/>
        <v>19.927536231884062</v>
      </c>
      <c r="DJ40" s="3">
        <f t="shared" si="140"/>
        <v>0.2485</v>
      </c>
      <c r="DK40" s="5">
        <v>0.51200000000000001</v>
      </c>
      <c r="DL40" s="5">
        <v>0.39199999999999996</v>
      </c>
      <c r="DM40" s="6">
        <f t="shared" si="47"/>
        <v>23.437500000000007</v>
      </c>
      <c r="DN40" s="3">
        <f t="shared" si="141"/>
        <v>0.45199999999999996</v>
      </c>
      <c r="DO40" s="5">
        <v>0.7052138</v>
      </c>
      <c r="DP40" s="5">
        <v>0.84599999999999997</v>
      </c>
      <c r="DQ40" s="6">
        <f t="shared" si="49"/>
        <v>19.963619543463267</v>
      </c>
      <c r="DR40" s="3">
        <f t="shared" si="142"/>
        <v>0.77560689999999999</v>
      </c>
      <c r="DS40" s="5">
        <v>0.50009999999999999</v>
      </c>
      <c r="DT40" s="5">
        <v>0.52600000000000002</v>
      </c>
      <c r="DU40" s="6">
        <f t="shared" si="60"/>
        <v>3.522928557370602</v>
      </c>
      <c r="DV40" s="3">
        <f t="shared" si="143"/>
        <v>0.51305000000000001</v>
      </c>
      <c r="DW40" s="5">
        <v>0.50900000000000001</v>
      </c>
      <c r="DX40" s="5">
        <v>0.54100000000000004</v>
      </c>
      <c r="DY40" s="6">
        <f t="shared" si="61"/>
        <v>4.2389210019267862</v>
      </c>
      <c r="DZ40" s="3">
        <f t="shared" si="144"/>
        <v>0.52500000000000002</v>
      </c>
      <c r="EA40" s="6">
        <v>9.32</v>
      </c>
    </row>
    <row r="41" spans="1:133" x14ac:dyDescent="0.45">
      <c r="A41">
        <v>36</v>
      </c>
      <c r="B41" s="3">
        <v>9.3699999999999992</v>
      </c>
      <c r="C41" s="3">
        <v>7.3</v>
      </c>
      <c r="D41" s="4">
        <v>30.9</v>
      </c>
      <c r="E41" s="3">
        <v>0.34</v>
      </c>
      <c r="F41" s="6">
        <v>12.8</v>
      </c>
      <c r="G41" s="4">
        <v>16.2</v>
      </c>
      <c r="H41" s="6">
        <f t="shared" si="3"/>
        <v>26.562499999999989</v>
      </c>
      <c r="I41" s="6">
        <v>8.4499999999999993</v>
      </c>
      <c r="J41" s="6">
        <v>6.45</v>
      </c>
      <c r="K41" s="6">
        <f t="shared" si="4"/>
        <v>23.668639053254427</v>
      </c>
      <c r="L41" s="4">
        <v>62.1</v>
      </c>
      <c r="M41" s="4">
        <v>72.400000000000006</v>
      </c>
      <c r="N41" s="6">
        <f t="shared" si="5"/>
        <v>16.586151368760071</v>
      </c>
      <c r="O41" s="6">
        <v>14.4</v>
      </c>
      <c r="P41" s="6">
        <v>11.25</v>
      </c>
      <c r="Q41" s="6">
        <f t="shared" si="6"/>
        <v>21.875000000000004</v>
      </c>
      <c r="R41" s="3">
        <v>0.61</v>
      </c>
      <c r="S41" s="3">
        <f t="shared" si="103"/>
        <v>0.69599999999999995</v>
      </c>
      <c r="T41" s="6">
        <f t="shared" si="7"/>
        <v>14.098360655737698</v>
      </c>
      <c r="U41" s="4">
        <v>24.3</v>
      </c>
      <c r="V41" s="6">
        <f>U41+1.8</f>
        <v>26.1</v>
      </c>
      <c r="W41" s="6">
        <f t="shared" si="8"/>
        <v>7.4074074074074101</v>
      </c>
      <c r="X41" s="3">
        <v>78.56</v>
      </c>
      <c r="Y41" s="3">
        <v>82.1</v>
      </c>
      <c r="Z41" s="3">
        <f t="shared" si="9"/>
        <v>4.5061099796333908</v>
      </c>
      <c r="AA41" s="3">
        <f t="shared" si="123"/>
        <v>80.33</v>
      </c>
      <c r="AB41" s="6">
        <v>39.4</v>
      </c>
      <c r="AC41" s="6">
        <v>33.6</v>
      </c>
      <c r="AD41" s="6">
        <f t="shared" si="11"/>
        <v>14.720812182741112</v>
      </c>
      <c r="AE41" s="3">
        <f t="shared" si="124"/>
        <v>36.5</v>
      </c>
      <c r="AF41" s="3">
        <v>16.819999999999997</v>
      </c>
      <c r="AG41" s="3">
        <v>22.13</v>
      </c>
      <c r="AH41" s="6">
        <f t="shared" si="13"/>
        <v>31.569560047562444</v>
      </c>
      <c r="AI41" s="3">
        <f t="shared" si="125"/>
        <v>19.474999999999998</v>
      </c>
      <c r="AJ41" s="5">
        <v>1.456</v>
      </c>
      <c r="AK41" s="5">
        <v>1.996</v>
      </c>
      <c r="AL41" s="6">
        <f t="shared" si="15"/>
        <v>37.087912087912088</v>
      </c>
      <c r="AM41" s="3">
        <f t="shared" si="126"/>
        <v>1.726</v>
      </c>
      <c r="AN41" s="5">
        <v>5.6890000000000001</v>
      </c>
      <c r="AO41" s="5">
        <v>7.8949999999999996</v>
      </c>
      <c r="AP41" s="6">
        <f t="shared" si="17"/>
        <v>38.776586394796972</v>
      </c>
      <c r="AQ41" s="3">
        <f t="shared" si="127"/>
        <v>6.7919999999999998</v>
      </c>
      <c r="AR41" s="3">
        <v>5.39</v>
      </c>
      <c r="AS41" s="3">
        <v>4.13</v>
      </c>
      <c r="AT41" s="6">
        <f t="shared" si="19"/>
        <v>23.376623376623375</v>
      </c>
      <c r="AU41" s="3">
        <f t="shared" si="128"/>
        <v>4.76</v>
      </c>
      <c r="AV41" s="5">
        <v>1.151</v>
      </c>
      <c r="AW41" s="5">
        <v>0.84899999999999998</v>
      </c>
      <c r="AX41" s="6">
        <f t="shared" si="21"/>
        <v>26.238053866203302</v>
      </c>
      <c r="AY41" s="5">
        <f t="shared" si="129"/>
        <v>1</v>
      </c>
      <c r="AZ41" s="5">
        <v>2.0110000000000001</v>
      </c>
      <c r="BA41" s="5">
        <v>1.569</v>
      </c>
      <c r="BB41" s="6">
        <f t="shared" si="23"/>
        <v>21.979114868224773</v>
      </c>
      <c r="BC41" s="5">
        <f t="shared" si="130"/>
        <v>1.79</v>
      </c>
      <c r="BD41" s="5">
        <v>0.63100000000000001</v>
      </c>
      <c r="BE41" s="5">
        <v>0.82599999999999996</v>
      </c>
      <c r="BF41" s="6">
        <f t="shared" si="25"/>
        <v>30.903328050713146</v>
      </c>
      <c r="BG41" s="5">
        <f t="shared" si="131"/>
        <v>0.72849999999999993</v>
      </c>
      <c r="BH41" s="5">
        <v>0.53100000000000003</v>
      </c>
      <c r="BI41" s="5">
        <v>0.54900000000000004</v>
      </c>
      <c r="BJ41" s="6">
        <f t="shared" si="58"/>
        <v>3.9772727272727306</v>
      </c>
      <c r="BK41" s="5">
        <f t="shared" si="132"/>
        <v>0.54</v>
      </c>
      <c r="BL41" s="5">
        <v>0.51300000000000001</v>
      </c>
      <c r="BM41" s="5">
        <v>0.55100000000000005</v>
      </c>
      <c r="BN41" s="6">
        <f t="shared" si="28"/>
        <v>7.4074074074074137</v>
      </c>
      <c r="BO41" s="5">
        <f t="shared" si="133"/>
        <v>0.53200000000000003</v>
      </c>
      <c r="BP41" s="6">
        <v>9.3699999999999992</v>
      </c>
      <c r="BQ41" s="3"/>
      <c r="BR41" s="3"/>
      <c r="BS41" s="12"/>
      <c r="BT41" s="12"/>
      <c r="BU41" s="6"/>
      <c r="BW41" s="4">
        <v>48.9</v>
      </c>
      <c r="BX41" s="4">
        <v>59.8</v>
      </c>
      <c r="BY41" s="6">
        <f t="shared" si="30"/>
        <v>22.290388548057258</v>
      </c>
      <c r="BZ41" s="4">
        <v>15.4</v>
      </c>
      <c r="CA41" s="4">
        <v>17.200000000000003</v>
      </c>
      <c r="CB41" s="6">
        <f t="shared" si="31"/>
        <v>11.688311688311705</v>
      </c>
      <c r="CC41" s="4">
        <v>45.9</v>
      </c>
      <c r="CD41" s="6">
        <f t="shared" si="145"/>
        <v>53.4</v>
      </c>
      <c r="CE41" s="6">
        <f t="shared" si="32"/>
        <v>16.33986928104575</v>
      </c>
      <c r="CF41" s="6">
        <v>38.299999999999997</v>
      </c>
      <c r="CG41" s="6">
        <f t="shared" si="146"/>
        <v>39.61</v>
      </c>
      <c r="CH41" s="6">
        <f t="shared" si="33"/>
        <v>3.420365535248048</v>
      </c>
      <c r="CI41" s="3">
        <v>69.7</v>
      </c>
      <c r="CJ41" s="3">
        <v>74.760000000000005</v>
      </c>
      <c r="CK41" s="3">
        <f t="shared" si="34"/>
        <v>7.2596843615495015</v>
      </c>
      <c r="CL41" s="3">
        <f t="shared" si="134"/>
        <v>72.23</v>
      </c>
      <c r="CM41" s="6">
        <v>33.199999999999996</v>
      </c>
      <c r="CN41" s="6">
        <v>28.200000000000003</v>
      </c>
      <c r="CO41" s="6">
        <f t="shared" si="36"/>
        <v>15.060240963855403</v>
      </c>
      <c r="CP41" s="3">
        <f t="shared" si="135"/>
        <v>30.7</v>
      </c>
      <c r="CQ41" s="16">
        <v>14.199999999999998</v>
      </c>
      <c r="CR41" s="16">
        <v>20.12</v>
      </c>
      <c r="CS41" s="6">
        <f t="shared" si="38"/>
        <v>41.690140845070459</v>
      </c>
      <c r="CT41" s="3">
        <f t="shared" si="136"/>
        <v>17.16</v>
      </c>
      <c r="CU41" s="5">
        <v>0.80599999999999994</v>
      </c>
      <c r="CV41" s="19">
        <v>1.036</v>
      </c>
      <c r="CW41" s="6">
        <f t="shared" si="40"/>
        <v>28.53598014888339</v>
      </c>
      <c r="CX41" s="3">
        <f t="shared" si="137"/>
        <v>0.92100000000000004</v>
      </c>
      <c r="CY41" s="5">
        <v>1.5720000000000001</v>
      </c>
      <c r="CZ41" s="5">
        <v>2.1680000000000001</v>
      </c>
      <c r="DA41" s="6">
        <v>37.913486005089062</v>
      </c>
      <c r="DB41" s="3">
        <f t="shared" si="138"/>
        <v>1.87</v>
      </c>
      <c r="DC41" s="3">
        <v>4.76</v>
      </c>
      <c r="DD41" s="3">
        <v>3.58</v>
      </c>
      <c r="DE41" s="6">
        <f t="shared" si="43"/>
        <v>24.789915966386548</v>
      </c>
      <c r="DF41" s="3">
        <f t="shared" si="139"/>
        <v>4.17</v>
      </c>
      <c r="DG41" s="5">
        <v>0.28100000000000003</v>
      </c>
      <c r="DH41" s="5">
        <v>0.21099999999999999</v>
      </c>
      <c r="DI41" s="6">
        <f t="shared" si="45"/>
        <v>24.911032028469759</v>
      </c>
      <c r="DJ41" s="3">
        <f t="shared" si="140"/>
        <v>0.246</v>
      </c>
      <c r="DK41" s="5">
        <v>0.49199999999999999</v>
      </c>
      <c r="DL41" s="5">
        <v>0.36899999999999999</v>
      </c>
      <c r="DM41" s="6">
        <f t="shared" si="47"/>
        <v>25</v>
      </c>
      <c r="DN41" s="3">
        <f t="shared" si="141"/>
        <v>0.43049999999999999</v>
      </c>
      <c r="DO41" s="5">
        <v>0.71421380000000001</v>
      </c>
      <c r="DP41" s="5">
        <v>0.91200000000000003</v>
      </c>
      <c r="DQ41" s="6">
        <f t="shared" si="49"/>
        <v>27.692856116753838</v>
      </c>
      <c r="DR41" s="3">
        <f t="shared" si="142"/>
        <v>0.81310689999999997</v>
      </c>
      <c r="DS41" s="5">
        <v>0.5081</v>
      </c>
      <c r="DT41" s="5">
        <v>0.53100000000000003</v>
      </c>
      <c r="DU41" s="6">
        <f t="shared" si="60"/>
        <v>5.1276974856464133</v>
      </c>
      <c r="DV41" s="3">
        <f t="shared" si="143"/>
        <v>0.51954999999999996</v>
      </c>
      <c r="DW41" s="5">
        <v>0.51900000000000002</v>
      </c>
      <c r="DX41" s="5">
        <v>0.54600000000000004</v>
      </c>
      <c r="DY41" s="6">
        <f t="shared" si="61"/>
        <v>7.6923076923076996</v>
      </c>
      <c r="DZ41" s="3">
        <f t="shared" si="144"/>
        <v>0.53249999999999997</v>
      </c>
      <c r="EA41" s="6">
        <v>9.3699999999999992</v>
      </c>
    </row>
    <row r="42" spans="1:133" x14ac:dyDescent="0.45">
      <c r="A42">
        <v>37</v>
      </c>
      <c r="B42" s="3">
        <v>9.65</v>
      </c>
      <c r="C42" s="3">
        <v>6.8999999999999995</v>
      </c>
      <c r="D42" s="4">
        <v>33.4</v>
      </c>
      <c r="E42" s="4">
        <v>0.36</v>
      </c>
      <c r="F42" s="6">
        <v>13.1</v>
      </c>
      <c r="G42" s="4">
        <v>15.4</v>
      </c>
      <c r="H42" s="6">
        <f t="shared" si="3"/>
        <v>17.557251908396953</v>
      </c>
      <c r="I42" s="6">
        <v>11.2</v>
      </c>
      <c r="J42" s="6">
        <v>8.4499999999999993</v>
      </c>
      <c r="K42" s="6">
        <f t="shared" si="4"/>
        <v>24.553571428571431</v>
      </c>
      <c r="L42" s="4">
        <v>49.8</v>
      </c>
      <c r="M42" s="4">
        <v>58.9</v>
      </c>
      <c r="N42" s="6">
        <f t="shared" si="5"/>
        <v>18.273092369477915</v>
      </c>
      <c r="O42" s="6">
        <v>12.8</v>
      </c>
      <c r="P42" s="6">
        <v>9.4499999999999993</v>
      </c>
      <c r="Q42" s="6">
        <f t="shared" si="6"/>
        <v>26.171875000000011</v>
      </c>
      <c r="R42" s="3">
        <v>0.57999999999999996</v>
      </c>
      <c r="S42" s="3">
        <f t="shared" si="103"/>
        <v>0.66599999999999993</v>
      </c>
      <c r="T42" s="6">
        <f t="shared" si="7"/>
        <v>14.827586206896548</v>
      </c>
      <c r="U42" s="4">
        <v>24.4</v>
      </c>
      <c r="V42" s="6">
        <f>U42+1.8</f>
        <v>26.2</v>
      </c>
      <c r="W42" s="6">
        <f t="shared" si="8"/>
        <v>7.377049180327873</v>
      </c>
      <c r="X42" s="3">
        <v>79.14</v>
      </c>
      <c r="Y42" s="3">
        <v>82.23</v>
      </c>
      <c r="Z42" s="3">
        <f t="shared" si="9"/>
        <v>3.9044730856709666</v>
      </c>
      <c r="AA42" s="3">
        <f t="shared" si="123"/>
        <v>80.685000000000002</v>
      </c>
      <c r="AB42" s="6">
        <v>43.8</v>
      </c>
      <c r="AC42" s="6">
        <v>36.700000000000003</v>
      </c>
      <c r="AD42" s="6">
        <f t="shared" si="11"/>
        <v>16.210045662100445</v>
      </c>
      <c r="AE42" s="3">
        <f t="shared" si="124"/>
        <v>40.25</v>
      </c>
      <c r="AF42" s="3">
        <v>15.979999999999999</v>
      </c>
      <c r="AG42" s="3">
        <v>21.12</v>
      </c>
      <c r="AH42" s="6">
        <f t="shared" si="13"/>
        <v>32.165206508135185</v>
      </c>
      <c r="AI42" s="3">
        <f t="shared" si="125"/>
        <v>18.55</v>
      </c>
      <c r="AJ42" s="5">
        <v>1.335</v>
      </c>
      <c r="AK42" s="5">
        <v>1.847</v>
      </c>
      <c r="AL42" s="6">
        <f t="shared" si="15"/>
        <v>38.352059925093634</v>
      </c>
      <c r="AM42" s="3">
        <f t="shared" si="126"/>
        <v>1.591</v>
      </c>
      <c r="AN42" s="5">
        <v>5.7519999999999998</v>
      </c>
      <c r="AO42" s="5">
        <v>7.8959999999999999</v>
      </c>
      <c r="AP42" s="6">
        <f t="shared" si="17"/>
        <v>37.2739916550765</v>
      </c>
      <c r="AQ42" s="3">
        <f t="shared" si="127"/>
        <v>6.8239999999999998</v>
      </c>
      <c r="AR42" s="3">
        <v>5.46</v>
      </c>
      <c r="AS42" s="3">
        <v>4.330000000000001</v>
      </c>
      <c r="AT42" s="6">
        <f t="shared" si="19"/>
        <v>20.695970695970679</v>
      </c>
      <c r="AU42" s="3">
        <f t="shared" si="128"/>
        <v>4.8950000000000005</v>
      </c>
      <c r="AV42" s="5">
        <v>1.0760000000000001</v>
      </c>
      <c r="AW42" s="5">
        <v>0.80600000000000005</v>
      </c>
      <c r="AX42" s="6">
        <f t="shared" si="21"/>
        <v>25.092936802973973</v>
      </c>
      <c r="AY42" s="5">
        <f t="shared" si="129"/>
        <v>0.94100000000000006</v>
      </c>
      <c r="AZ42" s="5">
        <v>2.2269999999999999</v>
      </c>
      <c r="BA42" s="5">
        <v>1.6579999999999999</v>
      </c>
      <c r="BB42" s="6">
        <f t="shared" si="23"/>
        <v>25.55006735518635</v>
      </c>
      <c r="BC42" s="5">
        <f t="shared" si="130"/>
        <v>1.9424999999999999</v>
      </c>
      <c r="BD42" s="5">
        <v>0.623</v>
      </c>
      <c r="BE42" s="5">
        <v>0.78900000000000003</v>
      </c>
      <c r="BF42" s="6">
        <f t="shared" si="25"/>
        <v>26.645264847512045</v>
      </c>
      <c r="BG42" s="5">
        <f t="shared" si="131"/>
        <v>0.70599999999999996</v>
      </c>
      <c r="BH42" s="5">
        <v>0.52800000000000002</v>
      </c>
      <c r="BI42" s="5">
        <v>0.54100000000000004</v>
      </c>
      <c r="BJ42" s="6">
        <f>((BI42-BH42)/BH42)*100</f>
        <v>2.4621212121212142</v>
      </c>
      <c r="BK42" s="5">
        <f t="shared" si="132"/>
        <v>0.53449999999999998</v>
      </c>
      <c r="BL42" s="5">
        <v>0.50900000000000001</v>
      </c>
      <c r="BM42" s="5">
        <v>0.54900000000000004</v>
      </c>
      <c r="BN42" s="6">
        <f t="shared" si="28"/>
        <v>7.8585461689587497</v>
      </c>
      <c r="BO42" s="5">
        <f t="shared" si="133"/>
        <v>0.52900000000000003</v>
      </c>
      <c r="BP42" s="6">
        <v>9.65</v>
      </c>
      <c r="BQ42" s="3"/>
      <c r="BR42" s="3"/>
      <c r="BS42" s="12"/>
      <c r="BT42" s="12"/>
      <c r="BU42" s="6"/>
      <c r="BW42" s="4">
        <v>50.1</v>
      </c>
      <c r="BX42" s="4">
        <f>BW42+12.1</f>
        <v>62.2</v>
      </c>
      <c r="BY42" s="6">
        <f t="shared" si="30"/>
        <v>24.15169660678643</v>
      </c>
      <c r="BZ42" s="4">
        <v>14.9</v>
      </c>
      <c r="CA42" s="4">
        <v>16.700000000000003</v>
      </c>
      <c r="CB42" s="6">
        <f t="shared" si="31"/>
        <v>12.080536912751693</v>
      </c>
      <c r="CC42" s="4">
        <v>46.1</v>
      </c>
      <c r="CD42" s="6">
        <f t="shared" si="145"/>
        <v>53.6</v>
      </c>
      <c r="CE42" s="6">
        <f t="shared" si="32"/>
        <v>16.268980477223426</v>
      </c>
      <c r="CF42" s="6">
        <v>38.4</v>
      </c>
      <c r="CG42" s="6">
        <f t="shared" si="146"/>
        <v>39.71</v>
      </c>
      <c r="CH42" s="6">
        <f t="shared" si="33"/>
        <v>3.4114583333333393</v>
      </c>
      <c r="CI42" s="3">
        <v>69.56</v>
      </c>
      <c r="CJ42" s="3">
        <v>75.09</v>
      </c>
      <c r="CK42" s="3">
        <f t="shared" si="34"/>
        <v>7.9499712478435907</v>
      </c>
      <c r="CL42" s="3">
        <f t="shared" si="134"/>
        <v>72.325000000000003</v>
      </c>
      <c r="CM42" s="6">
        <v>36.199999999999996</v>
      </c>
      <c r="CN42" s="6">
        <v>31.300000000000004</v>
      </c>
      <c r="CO42" s="6">
        <f t="shared" si="36"/>
        <v>13.535911602209923</v>
      </c>
      <c r="CP42" s="3">
        <f t="shared" si="135"/>
        <v>33.75</v>
      </c>
      <c r="CQ42" s="16">
        <v>13.36</v>
      </c>
      <c r="CR42" s="16">
        <v>19.559999999999999</v>
      </c>
      <c r="CS42" s="6">
        <f t="shared" si="38"/>
        <v>46.407185628742511</v>
      </c>
      <c r="CT42" s="3">
        <f t="shared" si="136"/>
        <v>16.46</v>
      </c>
      <c r="CU42" s="5">
        <v>0.78500000000000003</v>
      </c>
      <c r="CV42" s="19">
        <v>0.98699999999999999</v>
      </c>
      <c r="CW42" s="6">
        <f t="shared" si="40"/>
        <v>25.732484076433117</v>
      </c>
      <c r="CX42" s="3">
        <f t="shared" si="137"/>
        <v>0.88600000000000001</v>
      </c>
      <c r="CY42" s="5">
        <v>1.6240000000000001</v>
      </c>
      <c r="CZ42" s="5">
        <v>2.012</v>
      </c>
      <c r="DA42" s="6">
        <v>23.891625615763541</v>
      </c>
      <c r="DB42" s="3">
        <f t="shared" si="138"/>
        <v>1.8180000000000001</v>
      </c>
      <c r="DC42" s="3">
        <v>4.82</v>
      </c>
      <c r="DD42" s="3">
        <v>3.7800000000000011</v>
      </c>
      <c r="DE42" s="6">
        <f t="shared" si="43"/>
        <v>21.576763485477159</v>
      </c>
      <c r="DF42" s="3">
        <f t="shared" si="139"/>
        <v>4.3000000000000007</v>
      </c>
      <c r="DG42" s="5">
        <v>0.28899999999999998</v>
      </c>
      <c r="DH42" s="5">
        <v>0.22600000000000001</v>
      </c>
      <c r="DI42" s="6">
        <f t="shared" si="45"/>
        <v>21.799307958477502</v>
      </c>
      <c r="DJ42" s="3">
        <f t="shared" si="140"/>
        <v>0.25750000000000001</v>
      </c>
      <c r="DK42" s="5">
        <v>0.52900000000000003</v>
      </c>
      <c r="DL42" s="5">
        <v>0.36599999999999999</v>
      </c>
      <c r="DM42" s="6">
        <f t="shared" si="47"/>
        <v>30.812854442344051</v>
      </c>
      <c r="DN42" s="3">
        <f t="shared" si="141"/>
        <v>0.44750000000000001</v>
      </c>
      <c r="DO42" s="5">
        <v>0.7062138</v>
      </c>
      <c r="DP42" s="5">
        <v>0.879</v>
      </c>
      <c r="DQ42" s="6">
        <f t="shared" si="49"/>
        <v>24.466556728288232</v>
      </c>
      <c r="DR42" s="3">
        <f t="shared" si="142"/>
        <v>0.7926069</v>
      </c>
      <c r="DS42" s="5">
        <v>0.50509999999999999</v>
      </c>
      <c r="DT42" s="5">
        <v>0.52900000000000003</v>
      </c>
      <c r="DU42" s="6">
        <f>((DT42-DS42)/DS42)*100</f>
        <v>4.7317362898436013</v>
      </c>
      <c r="DV42" s="3">
        <f t="shared" si="143"/>
        <v>0.51705000000000001</v>
      </c>
      <c r="DW42" s="5">
        <v>0.50700000000000001</v>
      </c>
      <c r="DX42" s="5">
        <v>0.53400000000000003</v>
      </c>
      <c r="DY42" s="6">
        <f>((DX42-DW42)/DW42)*100</f>
        <v>5.3254437869822535</v>
      </c>
      <c r="DZ42" s="3">
        <f t="shared" si="144"/>
        <v>0.52049999999999996</v>
      </c>
      <c r="EA42" s="6">
        <v>9.65</v>
      </c>
    </row>
    <row r="43" spans="1:133" s="13" customFormat="1" x14ac:dyDescent="0.45">
      <c r="A43" s="13" t="s">
        <v>46</v>
      </c>
      <c r="B43" s="10">
        <f>AVERAGE(B34:B42)</f>
        <v>9.2355555555555569</v>
      </c>
      <c r="C43" s="10">
        <f t="shared" ref="C43:BX43" si="147">AVERAGE(C34:C42)</f>
        <v>6.7444444444444436</v>
      </c>
      <c r="D43" s="10">
        <f t="shared" si="147"/>
        <v>29.933333333333337</v>
      </c>
      <c r="E43" s="10">
        <f t="shared" si="147"/>
        <v>0.37333333333333329</v>
      </c>
      <c r="F43" s="10">
        <f t="shared" si="147"/>
        <v>13.844444444444441</v>
      </c>
      <c r="G43" s="10">
        <f t="shared" si="147"/>
        <v>17.333333333333329</v>
      </c>
      <c r="H43" s="10">
        <f t="shared" si="147"/>
        <v>25.204762530063292</v>
      </c>
      <c r="I43" s="10">
        <f t="shared" si="147"/>
        <v>9.7966666666666669</v>
      </c>
      <c r="J43" s="10">
        <f t="shared" si="147"/>
        <v>7.2566666666666668</v>
      </c>
      <c r="K43" s="10">
        <f t="shared" si="147"/>
        <v>25.868960280887691</v>
      </c>
      <c r="L43" s="10">
        <f t="shared" si="147"/>
        <v>52.933333333333337</v>
      </c>
      <c r="M43" s="10">
        <f t="shared" si="147"/>
        <v>63.055555555555543</v>
      </c>
      <c r="N43" s="10">
        <f t="shared" si="147"/>
        <v>19.617288040637511</v>
      </c>
      <c r="O43" s="10">
        <f t="shared" si="147"/>
        <v>13.195555555555558</v>
      </c>
      <c r="P43" s="10">
        <f t="shared" si="147"/>
        <v>10.378888888888888</v>
      </c>
      <c r="Q43" s="10">
        <f t="shared" si="147"/>
        <v>21.444571297413994</v>
      </c>
      <c r="R43" s="10">
        <f t="shared" si="147"/>
        <v>0.59222222222222232</v>
      </c>
      <c r="S43" s="10">
        <f t="shared" si="147"/>
        <v>0.67822222222222217</v>
      </c>
      <c r="T43" s="10">
        <f t="shared" si="147"/>
        <v>14.546169671019982</v>
      </c>
      <c r="U43" s="10">
        <f t="shared" si="147"/>
        <v>24.844444444444449</v>
      </c>
      <c r="V43" s="10">
        <f t="shared" si="147"/>
        <v>26.566666666666663</v>
      </c>
      <c r="W43" s="10">
        <f t="shared" si="147"/>
        <v>6.9359791874688508</v>
      </c>
      <c r="X43" s="10">
        <f t="shared" si="147"/>
        <v>80.046666666666667</v>
      </c>
      <c r="Y43" s="10">
        <f t="shared" si="147"/>
        <v>83.542222222222222</v>
      </c>
      <c r="Z43" s="10">
        <f>AVERAGE(Z34:Z42)</f>
        <v>4.373069374773932</v>
      </c>
      <c r="AA43" s="10">
        <f>AVERAGE(AA34:AA42)</f>
        <v>81.794444444444451</v>
      </c>
      <c r="AB43" s="10">
        <f t="shared" si="147"/>
        <v>41.035555555555554</v>
      </c>
      <c r="AC43" s="10">
        <f t="shared" si="147"/>
        <v>34.611111111111114</v>
      </c>
      <c r="AD43" s="10">
        <f t="shared" si="147"/>
        <v>15.626567421473952</v>
      </c>
      <c r="AE43" s="10">
        <f>AVERAGE(AE34:AE42)</f>
        <v>37.823333333333338</v>
      </c>
      <c r="AF43" s="10">
        <f t="shared" si="147"/>
        <v>16.929999999999996</v>
      </c>
      <c r="AG43" s="10">
        <f t="shared" si="147"/>
        <v>21.695555555555554</v>
      </c>
      <c r="AH43" s="10">
        <f t="shared" si="147"/>
        <v>28.206445977303996</v>
      </c>
      <c r="AI43" s="10">
        <f>AVERAGE(AI34:AI42)</f>
        <v>19.312777777777779</v>
      </c>
      <c r="AJ43" s="10">
        <f t="shared" si="147"/>
        <v>1.5375555555555556</v>
      </c>
      <c r="AK43" s="10">
        <f t="shared" si="147"/>
        <v>2.0409999999999999</v>
      </c>
      <c r="AL43" s="10">
        <f t="shared" si="147"/>
        <v>32.97766794131033</v>
      </c>
      <c r="AM43" s="10">
        <f>AVERAGE(AM34:AM42)</f>
        <v>1.7892777777777777</v>
      </c>
      <c r="AN43" s="10">
        <f t="shared" si="147"/>
        <v>5.9212222222222222</v>
      </c>
      <c r="AO43" s="10">
        <f t="shared" si="147"/>
        <v>8.2550666666666679</v>
      </c>
      <c r="AP43" s="10">
        <f t="shared" si="147"/>
        <v>39.470628819504221</v>
      </c>
      <c r="AQ43" s="10">
        <f>AVERAGE(AQ34:AQ42)</f>
        <v>7.0881444444444446</v>
      </c>
      <c r="AR43" s="10">
        <f t="shared" si="147"/>
        <v>5.1655555555555557</v>
      </c>
      <c r="AS43" s="10">
        <f t="shared" si="147"/>
        <v>4.1422222222222222</v>
      </c>
      <c r="AT43" s="10">
        <f t="shared" si="147"/>
        <v>19.691572726067825</v>
      </c>
      <c r="AU43" s="10">
        <f>AVERAGE(AU34:AU42)</f>
        <v>4.6538888888888899</v>
      </c>
      <c r="AV43" s="27">
        <f t="shared" si="147"/>
        <v>1.0358888888888889</v>
      </c>
      <c r="AW43" s="27">
        <f t="shared" si="147"/>
        <v>0.75966666666666671</v>
      </c>
      <c r="AX43" s="27">
        <f t="shared" si="147"/>
        <v>26.765670848108002</v>
      </c>
      <c r="AY43" s="27">
        <f>AVERAGE(AY34:AY42)</f>
        <v>0.89777777777777779</v>
      </c>
      <c r="AZ43" s="27">
        <f t="shared" si="147"/>
        <v>2.0164444444444443</v>
      </c>
      <c r="BA43" s="27">
        <f t="shared" si="147"/>
        <v>1.5574444444444442</v>
      </c>
      <c r="BB43" s="27">
        <f t="shared" si="147"/>
        <v>22.66906244496883</v>
      </c>
      <c r="BC43" s="27">
        <f>AVERAGE(BC34:BC42)</f>
        <v>1.7869444444444444</v>
      </c>
      <c r="BD43" s="27">
        <f t="shared" si="147"/>
        <v>0.63077777777777788</v>
      </c>
      <c r="BE43" s="27">
        <f t="shared" si="147"/>
        <v>0.80344444444444429</v>
      </c>
      <c r="BF43" s="27">
        <f t="shared" si="147"/>
        <v>27.303093193334771</v>
      </c>
      <c r="BG43" s="27">
        <f>AVERAGE(BG34:BG42)</f>
        <v>0.71711111111111103</v>
      </c>
      <c r="BH43" s="27">
        <f t="shared" si="147"/>
        <v>0.54233333333333333</v>
      </c>
      <c r="BI43" s="27">
        <f t="shared" si="147"/>
        <v>0.56300000000000006</v>
      </c>
      <c r="BJ43" s="27">
        <f t="shared" si="147"/>
        <v>4.1090047855183824</v>
      </c>
      <c r="BK43" s="27">
        <f>AVERAGE(BK34:BK42)</f>
        <v>0.55266666666666664</v>
      </c>
      <c r="BL43" s="27">
        <f t="shared" si="147"/>
        <v>0.51500000000000012</v>
      </c>
      <c r="BM43" s="27">
        <f t="shared" si="147"/>
        <v>0.53800000000000003</v>
      </c>
      <c r="BN43" s="27">
        <f t="shared" si="147"/>
        <v>4.481809317091205</v>
      </c>
      <c r="BO43" s="27">
        <f>AVERAGE(BO34:BO42)</f>
        <v>0.52649999999999997</v>
      </c>
      <c r="BP43" s="10">
        <f t="shared" si="147"/>
        <v>9.2355555555555569</v>
      </c>
      <c r="BQ43" s="10"/>
      <c r="BR43" s="10"/>
      <c r="BS43" s="14"/>
      <c r="BT43" s="14"/>
      <c r="BU43" s="10"/>
      <c r="BV43" s="10"/>
      <c r="BW43" s="10">
        <f t="shared" si="147"/>
        <v>51.888888888888886</v>
      </c>
      <c r="BX43" s="10">
        <f t="shared" si="147"/>
        <v>62.56666666666667</v>
      </c>
      <c r="BY43" s="10">
        <f t="shared" ref="BY43:EA43" si="148">AVERAGE(BY34:BY42)</f>
        <v>20.594701089331764</v>
      </c>
      <c r="BZ43" s="10">
        <f t="shared" si="148"/>
        <v>15.555555555555555</v>
      </c>
      <c r="CA43" s="10">
        <f t="shared" si="148"/>
        <v>17.288888888888891</v>
      </c>
      <c r="CB43" s="10">
        <f t="shared" si="148"/>
        <v>11.155980689553257</v>
      </c>
      <c r="CC43" s="10">
        <f t="shared" si="148"/>
        <v>47.688888888888883</v>
      </c>
      <c r="CD43" s="10">
        <f t="shared" si="148"/>
        <v>55.033333333333331</v>
      </c>
      <c r="CE43" s="10">
        <f t="shared" si="148"/>
        <v>15.418029369404495</v>
      </c>
      <c r="CF43" s="10">
        <f t="shared" si="148"/>
        <v>38.844444444444449</v>
      </c>
      <c r="CG43" s="10">
        <f t="shared" si="148"/>
        <v>40.118888888888897</v>
      </c>
      <c r="CH43" s="10">
        <f t="shared" si="148"/>
        <v>3.2806696224616996</v>
      </c>
      <c r="CI43" s="10">
        <f t="shared" si="148"/>
        <v>70.575555555555567</v>
      </c>
      <c r="CJ43" s="10">
        <f t="shared" si="148"/>
        <v>75.820000000000007</v>
      </c>
      <c r="CK43" s="10">
        <f t="shared" si="148"/>
        <v>7.4396704081451412</v>
      </c>
      <c r="CL43" s="10">
        <f>AVERAGE(CL34:CL42)</f>
        <v>73.197777777777802</v>
      </c>
      <c r="CM43" s="10">
        <f t="shared" si="148"/>
        <v>34.68</v>
      </c>
      <c r="CN43" s="10">
        <f t="shared" si="148"/>
        <v>29.211111111111116</v>
      </c>
      <c r="CO43" s="10">
        <f t="shared" si="148"/>
        <v>15.747998637314247</v>
      </c>
      <c r="CP43" s="10">
        <f>AVERAGE(CP34:CP42)</f>
        <v>31.945555555555554</v>
      </c>
      <c r="CQ43" s="10">
        <f t="shared" si="148"/>
        <v>14.309999999999995</v>
      </c>
      <c r="CR43" s="10">
        <f t="shared" si="148"/>
        <v>19.561111111111114</v>
      </c>
      <c r="CS43" s="10">
        <f t="shared" si="148"/>
        <v>36.92597007306415</v>
      </c>
      <c r="CT43" s="10">
        <f>AVERAGE(CT34:CT42)</f>
        <v>16.935555555555553</v>
      </c>
      <c r="CU43" s="10">
        <f t="shared" si="148"/>
        <v>0.89311111111111097</v>
      </c>
      <c r="CV43" s="10">
        <f t="shared" si="148"/>
        <v>1.111588888888889</v>
      </c>
      <c r="CW43" s="10">
        <f t="shared" si="148"/>
        <v>24.521938508798964</v>
      </c>
      <c r="CX43" s="10">
        <f>AVERAGE(CX34:CX42)</f>
        <v>1.0023499999999999</v>
      </c>
      <c r="CY43" s="10">
        <f t="shared" si="148"/>
        <v>1.7136666666666667</v>
      </c>
      <c r="CZ43" s="10">
        <f t="shared" si="148"/>
        <v>2.2008888888888887</v>
      </c>
      <c r="DA43" s="10">
        <f t="shared" si="148"/>
        <v>28.486559769871956</v>
      </c>
      <c r="DB43" s="10">
        <f>AVERAGE(DB34:DB42)</f>
        <v>1.9572777777777779</v>
      </c>
      <c r="DC43" s="10">
        <f t="shared" si="148"/>
        <v>4.5933333333333337</v>
      </c>
      <c r="DD43" s="10">
        <f t="shared" si="148"/>
        <v>3.5811111111111114</v>
      </c>
      <c r="DE43" s="10">
        <f t="shared" si="148"/>
        <v>22.044502454554927</v>
      </c>
      <c r="DF43" s="10">
        <f>AVERAGE(DF34:DF42)</f>
        <v>4.0872222222222234</v>
      </c>
      <c r="DG43" s="27">
        <f t="shared" si="148"/>
        <v>0.27744444444444449</v>
      </c>
      <c r="DH43" s="27">
        <f t="shared" si="148"/>
        <v>0.21711111111111114</v>
      </c>
      <c r="DI43" s="27">
        <f t="shared" si="148"/>
        <v>21.697595850478571</v>
      </c>
      <c r="DJ43" s="10">
        <f>AVERAGE(DJ34:DJ42)</f>
        <v>0.24727777777777776</v>
      </c>
      <c r="DK43" s="27">
        <f t="shared" si="148"/>
        <v>0.49380000000000002</v>
      </c>
      <c r="DL43" s="27">
        <f t="shared" si="148"/>
        <v>0.3564444444444444</v>
      </c>
      <c r="DM43" s="27">
        <f t="shared" si="148"/>
        <v>27.795683783578131</v>
      </c>
      <c r="DN43" s="10">
        <f>AVERAGE(DN34:DN42)</f>
        <v>0.42512222222222223</v>
      </c>
      <c r="DO43" s="27">
        <f t="shared" si="148"/>
        <v>0.71176935555555565</v>
      </c>
      <c r="DP43" s="27">
        <f t="shared" si="148"/>
        <v>0.87211111111111117</v>
      </c>
      <c r="DQ43" s="27">
        <f t="shared" si="148"/>
        <v>22.542553661046625</v>
      </c>
      <c r="DR43" s="10">
        <f>AVERAGE(DR34:DR42)</f>
        <v>0.79194023333333341</v>
      </c>
      <c r="DS43" s="27">
        <f t="shared" si="148"/>
        <v>0.51541111111111104</v>
      </c>
      <c r="DT43" s="27">
        <f t="shared" si="148"/>
        <v>0.53988888888888886</v>
      </c>
      <c r="DU43" s="27">
        <f t="shared" si="148"/>
        <v>5.0848549868743174</v>
      </c>
      <c r="DV43" s="10">
        <f>AVERAGE(DV34:DV42)</f>
        <v>0.52764999999999995</v>
      </c>
      <c r="DW43" s="27">
        <f t="shared" si="148"/>
        <v>0.51633333333333331</v>
      </c>
      <c r="DX43" s="27">
        <f t="shared" si="148"/>
        <v>0.53511111111111109</v>
      </c>
      <c r="DY43" s="27">
        <f t="shared" si="148"/>
        <v>4.0982137956126863</v>
      </c>
      <c r="DZ43" s="10">
        <f>AVERAGE(DZ34:DZ42)</f>
        <v>0.52572222222222231</v>
      </c>
      <c r="EA43" s="10">
        <f t="shared" si="148"/>
        <v>9.2355555555555569</v>
      </c>
    </row>
    <row r="44" spans="1:133" s="13" customFormat="1" x14ac:dyDescent="0.45">
      <c r="A44" s="13" t="s">
        <v>91</v>
      </c>
      <c r="B44" s="20">
        <f t="shared" ref="B44:BW44" si="149">STDEV(B34:B43)</f>
        <v>0.18154345124888999</v>
      </c>
      <c r="C44" s="20">
        <f t="shared" si="149"/>
        <v>0.3435472185275622</v>
      </c>
      <c r="D44" s="20">
        <f t="shared" si="149"/>
        <v>3.9891519566610718</v>
      </c>
      <c r="E44" s="20">
        <f t="shared" si="149"/>
        <v>4.6904157598234873E-2</v>
      </c>
      <c r="F44" s="20">
        <f t="shared" si="149"/>
        <v>1.6035454545136492</v>
      </c>
      <c r="G44" s="20">
        <f t="shared" si="149"/>
        <v>2.1145002036205005</v>
      </c>
      <c r="H44" s="20">
        <f t="shared" si="149"/>
        <v>5.0147578818686451</v>
      </c>
      <c r="I44" s="20">
        <f t="shared" si="149"/>
        <v>1.6431744345084682</v>
      </c>
      <c r="J44" s="20">
        <f t="shared" si="149"/>
        <v>1.2199908924978813</v>
      </c>
      <c r="K44" s="20">
        <f t="shared" si="149"/>
        <v>2.9965215580324021</v>
      </c>
      <c r="L44" s="20">
        <f t="shared" si="149"/>
        <v>5.7975090436420293</v>
      </c>
      <c r="M44" s="20">
        <f t="shared" si="149"/>
        <v>4.9164375338949817</v>
      </c>
      <c r="N44" s="20">
        <f t="shared" si="149"/>
        <v>5.9342231392162867</v>
      </c>
      <c r="O44" s="20">
        <f t="shared" si="149"/>
        <v>1.4086014428117506</v>
      </c>
      <c r="P44" s="20">
        <f t="shared" si="149"/>
        <v>1.2883015903329207</v>
      </c>
      <c r="Q44" s="20">
        <f t="shared" si="149"/>
        <v>2.8349706796886718</v>
      </c>
      <c r="R44" s="20">
        <f t="shared" si="149"/>
        <v>2.4393887111222378E-2</v>
      </c>
      <c r="S44" s="20">
        <f t="shared" si="149"/>
        <v>2.4393887111222375E-2</v>
      </c>
      <c r="T44" s="20">
        <f t="shared" si="149"/>
        <v>0.59736481577999667</v>
      </c>
      <c r="U44" s="20">
        <f t="shared" si="149"/>
        <v>0.70885057367718129</v>
      </c>
      <c r="V44" s="20">
        <f t="shared" si="149"/>
        <v>0.72724747430904713</v>
      </c>
      <c r="W44" s="20">
        <f t="shared" si="149"/>
        <v>0.3402413510348315</v>
      </c>
      <c r="X44" s="20">
        <f t="shared" si="149"/>
        <v>1.102542516187017</v>
      </c>
      <c r="Y44" s="20">
        <f t="shared" si="149"/>
        <v>0.87872101220122811</v>
      </c>
      <c r="Z44" s="20">
        <f t="shared" si="149"/>
        <v>0.6566650873400699</v>
      </c>
      <c r="AA44" s="20">
        <f t="shared" si="149"/>
        <v>0.96626268697850204</v>
      </c>
      <c r="AB44" s="20">
        <f t="shared" si="149"/>
        <v>1.4340239507616408</v>
      </c>
      <c r="AC44" s="20">
        <f t="shared" si="149"/>
        <v>1.2413652380830509</v>
      </c>
      <c r="AD44" s="20">
        <f t="shared" si="149"/>
        <v>2.3044103252709234</v>
      </c>
      <c r="AE44" s="20">
        <f t="shared" ref="AE44" si="150">STDEV(AE34:AE43)</f>
        <v>1.236230830656907</v>
      </c>
      <c r="AF44" s="20">
        <f t="shared" si="149"/>
        <v>0.62405484089496843</v>
      </c>
      <c r="AG44" s="20">
        <f t="shared" si="149"/>
        <v>0.63981092886208002</v>
      </c>
      <c r="AH44" s="20">
        <f t="shared" si="149"/>
        <v>2.5955209577134255</v>
      </c>
      <c r="AI44" s="20">
        <f t="shared" si="149"/>
        <v>0.60504412654097162</v>
      </c>
      <c r="AJ44" s="20">
        <f t="shared" si="149"/>
        <v>0.10226231097972305</v>
      </c>
      <c r="AK44" s="20">
        <f t="shared" si="149"/>
        <v>0.1259858898624939</v>
      </c>
      <c r="AL44" s="20">
        <f t="shared" si="149"/>
        <v>7.0296509445337403</v>
      </c>
      <c r="AM44" s="20">
        <f t="shared" si="149"/>
        <v>0.10363453711939188</v>
      </c>
      <c r="AN44" s="20">
        <f t="shared" si="149"/>
        <v>0.24504411293469319</v>
      </c>
      <c r="AO44" s="20">
        <f t="shared" si="149"/>
        <v>0.374301589630608</v>
      </c>
      <c r="AP44" s="20">
        <f t="shared" si="149"/>
        <v>4.5920761970857935</v>
      </c>
      <c r="AQ44" s="20">
        <f t="shared" si="149"/>
        <v>0.28811593002783176</v>
      </c>
      <c r="AR44" s="20">
        <f t="shared" si="149"/>
        <v>0.33337036831298572</v>
      </c>
      <c r="AS44" s="20">
        <f t="shared" si="149"/>
        <v>0.21306116898298297</v>
      </c>
      <c r="AT44" s="20">
        <f t="shared" si="149"/>
        <v>2.8658535765845938</v>
      </c>
      <c r="AU44" s="20">
        <f t="shared" ref="AU44" si="151">STDEV(AU34:AU43)</f>
        <v>0.26270788358700892</v>
      </c>
      <c r="AV44" s="26">
        <f t="shared" si="149"/>
        <v>6.4662275528651267E-2</v>
      </c>
      <c r="AW44" s="26">
        <f t="shared" si="149"/>
        <v>6.6646663665766326E-2</v>
      </c>
      <c r="AX44" s="26">
        <f t="shared" si="149"/>
        <v>2.5375250279495702</v>
      </c>
      <c r="AY44" s="26">
        <f t="shared" ref="AY44" si="152">STDEV(AY34:AY43)</f>
        <v>6.4880707246757957E-2</v>
      </c>
      <c r="AZ44" s="26">
        <f t="shared" si="149"/>
        <v>0.1512335288450071</v>
      </c>
      <c r="BA44" s="26">
        <f t="shared" si="149"/>
        <v>9.4094646336206608E-2</v>
      </c>
      <c r="BB44" s="26">
        <f t="shared" si="149"/>
        <v>1.8005717775473475</v>
      </c>
      <c r="BC44" s="26">
        <f t="shared" ref="BC44" si="153">STDEV(BC34:BC43)</f>
        <v>0.12152879047197113</v>
      </c>
      <c r="BD44" s="26">
        <f t="shared" si="149"/>
        <v>1.1525602204346622E-2</v>
      </c>
      <c r="BE44" s="26">
        <f t="shared" si="149"/>
        <v>5.175607556630131E-2</v>
      </c>
      <c r="BF44" s="26">
        <f t="shared" si="149"/>
        <v>6.5557220872994995</v>
      </c>
      <c r="BG44" s="26">
        <f t="shared" ref="BG44" si="154">STDEV(BG34:BG43)</f>
        <v>3.048749996836388E-2</v>
      </c>
      <c r="BH44" s="26">
        <f t="shared" si="149"/>
        <v>1.3490737563232052E-2</v>
      </c>
      <c r="BI44" s="26">
        <f t="shared" si="149"/>
        <v>1.742922194986846E-2</v>
      </c>
      <c r="BJ44" s="26">
        <f t="shared" si="149"/>
        <v>1.7134876308498883</v>
      </c>
      <c r="BK44" s="26">
        <f t="shared" ref="BK44" si="155">STDEV(BK34:BK43)</f>
        <v>1.4742229591663989E-2</v>
      </c>
      <c r="BL44" s="26">
        <f t="shared" si="149"/>
        <v>4.7140452079103209E-3</v>
      </c>
      <c r="BM44" s="26">
        <f t="shared" si="149"/>
        <v>7.6883750631138708E-3</v>
      </c>
      <c r="BN44" s="26">
        <f t="shared" si="149"/>
        <v>2.1513510885380893</v>
      </c>
      <c r="BO44" s="26">
        <f t="shared" ref="BO44" si="156">STDEV(BO34:BO43)</f>
        <v>3.3166247903553881E-3</v>
      </c>
      <c r="BP44" s="20">
        <f t="shared" si="149"/>
        <v>0.18154345124888999</v>
      </c>
      <c r="BQ44" s="10"/>
      <c r="BR44" s="10"/>
      <c r="BS44" s="14"/>
      <c r="BT44" s="14"/>
      <c r="BU44" s="20"/>
      <c r="BV44" s="20"/>
      <c r="BW44" s="20">
        <f t="shared" si="149"/>
        <v>1.9609773325475832</v>
      </c>
      <c r="BX44" s="20">
        <f t="shared" ref="BX44:EA44" si="157">STDEV(BX34:BX43)</f>
        <v>2.4431309602411582</v>
      </c>
      <c r="BY44" s="20">
        <f t="shared" si="157"/>
        <v>2.2546226564201985</v>
      </c>
      <c r="BZ44" s="20">
        <f t="shared" si="157"/>
        <v>0.444999653211129</v>
      </c>
      <c r="CA44" s="20">
        <f t="shared" si="157"/>
        <v>0.43319085976928723</v>
      </c>
      <c r="CB44" s="20">
        <f t="shared" si="157"/>
        <v>0.74644744028998422</v>
      </c>
      <c r="CC44" s="20">
        <f t="shared" si="157"/>
        <v>1.2022612439754643</v>
      </c>
      <c r="CD44" s="20">
        <f t="shared" si="157"/>
        <v>1.0883218478209664</v>
      </c>
      <c r="CE44" s="20">
        <f t="shared" si="157"/>
        <v>0.86011489948383579</v>
      </c>
      <c r="CF44" s="20">
        <f t="shared" si="157"/>
        <v>0.70885057367718296</v>
      </c>
      <c r="CG44" s="20">
        <f t="shared" si="157"/>
        <v>0.73865409803453563</v>
      </c>
      <c r="CH44" s="20">
        <f t="shared" si="157"/>
        <v>0.15679669349726932</v>
      </c>
      <c r="CI44" s="20">
        <f t="shared" si="157"/>
        <v>0.93442925076827443</v>
      </c>
      <c r="CJ44" s="20">
        <f t="shared" si="157"/>
        <v>0.64658075030630779</v>
      </c>
      <c r="CK44" s="20">
        <f t="shared" si="157"/>
        <v>0.83555956456107638</v>
      </c>
      <c r="CL44" s="20">
        <f t="shared" si="157"/>
        <v>0.75625947601450538</v>
      </c>
      <c r="CM44" s="20">
        <f t="shared" si="157"/>
        <v>1.1789637634616075</v>
      </c>
      <c r="CN44" s="20">
        <f t="shared" si="157"/>
        <v>1.2413652380830509</v>
      </c>
      <c r="CO44" s="20">
        <f t="shared" si="157"/>
        <v>2.8120198124938121</v>
      </c>
      <c r="CP44" s="20">
        <f t="shared" si="157"/>
        <v>1.095070886707149</v>
      </c>
      <c r="CQ44" s="20">
        <f t="shared" si="157"/>
        <v>0.62405484089496843</v>
      </c>
      <c r="CR44" s="20">
        <f t="shared" si="157"/>
        <v>0.38968489961461766</v>
      </c>
      <c r="CS44" s="20">
        <f t="shared" si="157"/>
        <v>5.8719624044341083</v>
      </c>
      <c r="CT44" s="20">
        <f t="shared" si="157"/>
        <v>0.40526016639824819</v>
      </c>
      <c r="CU44" s="20">
        <f t="shared" si="157"/>
        <v>8.102461141110763E-2</v>
      </c>
      <c r="CV44" s="20">
        <f t="shared" si="157"/>
        <v>0.10005241342465838</v>
      </c>
      <c r="CW44" s="20">
        <f t="shared" si="157"/>
        <v>3.3322151890027953</v>
      </c>
      <c r="CX44" s="20">
        <f t="shared" si="157"/>
        <v>8.954376335376768E-2</v>
      </c>
      <c r="CY44" s="20">
        <f t="shared" si="157"/>
        <v>0.10742956348748287</v>
      </c>
      <c r="CZ44" s="20">
        <f t="shared" si="157"/>
        <v>0.13961490245548402</v>
      </c>
      <c r="DA44" s="20">
        <f t="shared" si="157"/>
        <v>4.0124250267773469</v>
      </c>
      <c r="DB44" s="20">
        <f t="shared" si="157"/>
        <v>0.12009211999107444</v>
      </c>
      <c r="DC44" s="20">
        <f t="shared" si="157"/>
        <v>0.21520016522091948</v>
      </c>
      <c r="DD44" s="20">
        <f t="shared" si="157"/>
        <v>0.20760242154680891</v>
      </c>
      <c r="DE44" s="20">
        <f t="shared" si="157"/>
        <v>2.539475636501098</v>
      </c>
      <c r="DF44" s="20">
        <f t="shared" si="157"/>
        <v>0.20222527470223678</v>
      </c>
      <c r="DG44" s="26">
        <f t="shared" si="157"/>
        <v>1.0382796787754361E-2</v>
      </c>
      <c r="DH44" s="26">
        <f t="shared" si="157"/>
        <v>6.1724197388138497E-3</v>
      </c>
      <c r="DI44" s="26">
        <f t="shared" si="157"/>
        <v>1.9899496073045961</v>
      </c>
      <c r="DJ44" s="26">
        <f t="shared" si="157"/>
        <v>7.7714259777981005E-3</v>
      </c>
      <c r="DK44" s="26">
        <f t="shared" si="157"/>
        <v>2.6516116692390023E-2</v>
      </c>
      <c r="DL44" s="26">
        <f t="shared" si="157"/>
        <v>2.3884495720078936E-2</v>
      </c>
      <c r="DM44" s="26">
        <f t="shared" si="157"/>
        <v>3.466400162802008</v>
      </c>
      <c r="DN44" s="26">
        <f t="shared" si="157"/>
        <v>2.3352707565018754E-2</v>
      </c>
      <c r="DO44" s="26">
        <f t="shared" si="157"/>
        <v>1.3005222123021815E-2</v>
      </c>
      <c r="DP44" s="26">
        <f t="shared" si="157"/>
        <v>4.1018815315371361E-2</v>
      </c>
      <c r="DQ44" s="26">
        <f t="shared" si="157"/>
        <v>5.6497243212840429</v>
      </c>
      <c r="DR44" s="26">
        <f t="shared" si="157"/>
        <v>2.2877694134000672E-2</v>
      </c>
      <c r="DS44" s="26">
        <f t="shared" si="157"/>
        <v>1.0818445610719636E-2</v>
      </c>
      <c r="DT44" s="26">
        <f t="shared" si="157"/>
        <v>1.3270221001629867E-2</v>
      </c>
      <c r="DU44" s="26">
        <f t="shared" si="157"/>
        <v>2.3221254647827805</v>
      </c>
      <c r="DV44" s="26">
        <f t="shared" si="157"/>
        <v>1.1770797197584656E-2</v>
      </c>
      <c r="DW44" s="26">
        <f t="shared" si="157"/>
        <v>6.6833125519211462E-3</v>
      </c>
      <c r="DX44" s="26">
        <f t="shared" si="157"/>
        <v>5.4046162253401425E-3</v>
      </c>
      <c r="DY44" s="26">
        <f t="shared" si="157"/>
        <v>1.5598490057473273</v>
      </c>
      <c r="DZ44" s="20">
        <f t="shared" si="157"/>
        <v>4.7906802527355845E-3</v>
      </c>
      <c r="EA44" s="20">
        <f t="shared" si="157"/>
        <v>0.18154345124888999</v>
      </c>
      <c r="EB44" s="20" t="e">
        <f>STDEV(EB28:EB43)</f>
        <v>#DIV/0!</v>
      </c>
      <c r="EC44" s="20" t="e">
        <f>STDEV(EC28:EC43)</f>
        <v>#DIV/0!</v>
      </c>
    </row>
    <row r="45" spans="1:133" x14ac:dyDescent="0.45">
      <c r="A45" s="2" t="s">
        <v>46</v>
      </c>
      <c r="B45" s="9">
        <f>AVERAGE(B2:B14,B17:B31,B34:B42)</f>
        <v>8.6828378378378375</v>
      </c>
      <c r="C45" s="9">
        <f t="shared" ref="C45:BX45" si="158">AVERAGE(C2:C14,C17:C31,C34:C42)</f>
        <v>5.2486486486486488</v>
      </c>
      <c r="D45" s="9">
        <f t="shared" si="158"/>
        <v>19.348378378378374</v>
      </c>
      <c r="E45" s="9">
        <f t="shared" si="158"/>
        <v>0.41756756756756752</v>
      </c>
      <c r="F45" s="9">
        <f t="shared" si="158"/>
        <v>14.870270270270268</v>
      </c>
      <c r="G45" s="9">
        <f t="shared" si="158"/>
        <v>17.42702702702702</v>
      </c>
      <c r="H45" s="9">
        <f t="shared" si="158"/>
        <v>17.532665284264464</v>
      </c>
      <c r="I45" s="9">
        <f t="shared" si="158"/>
        <v>6.5570270270270266</v>
      </c>
      <c r="J45" s="9">
        <f t="shared" si="158"/>
        <v>5.2178378378378367</v>
      </c>
      <c r="K45" s="9">
        <f t="shared" si="158"/>
        <v>18.352653042805681</v>
      </c>
      <c r="L45" s="9">
        <f t="shared" si="158"/>
        <v>57.681081081081075</v>
      </c>
      <c r="M45" s="9">
        <f t="shared" si="158"/>
        <v>66.489189189189204</v>
      </c>
      <c r="N45" s="9">
        <f t="shared" si="158"/>
        <v>15.530965129217368</v>
      </c>
      <c r="O45" s="9">
        <f t="shared" si="158"/>
        <v>9.5864864864864838</v>
      </c>
      <c r="P45" s="9">
        <f t="shared" si="158"/>
        <v>7.9527027027027026</v>
      </c>
      <c r="Q45" s="9">
        <f t="shared" si="158"/>
        <v>15.360938650552249</v>
      </c>
      <c r="R45" s="9">
        <f t="shared" si="158"/>
        <v>0.6021621621621619</v>
      </c>
      <c r="S45" s="9">
        <f t="shared" si="158"/>
        <v>0.67400000000000004</v>
      </c>
      <c r="T45" s="9">
        <f t="shared" si="158"/>
        <v>11.981726407186983</v>
      </c>
      <c r="U45" s="9">
        <f t="shared" si="158"/>
        <v>25.087567567567568</v>
      </c>
      <c r="V45" s="9">
        <f t="shared" si="158"/>
        <v>26.379459459459461</v>
      </c>
      <c r="W45" s="9">
        <f t="shared" si="158"/>
        <v>5.1699787930506425</v>
      </c>
      <c r="X45" s="9">
        <f t="shared" si="158"/>
        <v>81.860540540540526</v>
      </c>
      <c r="Y45" s="9">
        <f t="shared" si="158"/>
        <v>85.232432432432432</v>
      </c>
      <c r="Z45" s="9">
        <f t="shared" si="158"/>
        <v>4.1254172575720682</v>
      </c>
      <c r="AA45" s="9"/>
      <c r="AB45" s="9">
        <f t="shared" si="158"/>
        <v>37.029729729729731</v>
      </c>
      <c r="AC45" s="9">
        <f t="shared" si="158"/>
        <v>32.609189189189188</v>
      </c>
      <c r="AD45" s="9">
        <f t="shared" si="158"/>
        <v>11.70204958342944</v>
      </c>
      <c r="AE45" s="9"/>
      <c r="AF45" s="9">
        <f t="shared" si="158"/>
        <v>19.916486486486484</v>
      </c>
      <c r="AG45" s="9">
        <f t="shared" si="158"/>
        <v>23.870810810810806</v>
      </c>
      <c r="AH45" s="9">
        <f t="shared" si="158"/>
        <v>20.666341898018718</v>
      </c>
      <c r="AI45" s="9"/>
      <c r="AJ45" s="9">
        <f t="shared" si="158"/>
        <v>1.8069308108108106</v>
      </c>
      <c r="AK45" s="9">
        <f t="shared" si="158"/>
        <v>2.2698540540540537</v>
      </c>
      <c r="AL45" s="9">
        <f t="shared" si="158"/>
        <v>26.388047521210694</v>
      </c>
      <c r="AM45" s="9"/>
      <c r="AN45" s="9">
        <f t="shared" si="158"/>
        <v>6.8687027027027012</v>
      </c>
      <c r="AO45" s="9">
        <f t="shared" si="158"/>
        <v>9.4878270270270271</v>
      </c>
      <c r="AP45" s="9">
        <f t="shared" si="158"/>
        <v>38.232404817756375</v>
      </c>
      <c r="AQ45" s="9"/>
      <c r="AR45" s="9">
        <f t="shared" si="158"/>
        <v>4.3183783783783785</v>
      </c>
      <c r="AS45" s="9">
        <f t="shared" si="158"/>
        <v>3.5102702702702708</v>
      </c>
      <c r="AT45" s="9">
        <f t="shared" si="158"/>
        <v>18.43986958536221</v>
      </c>
      <c r="AU45" s="9"/>
      <c r="AV45" s="9">
        <f t="shared" si="158"/>
        <v>0.83939459459459453</v>
      </c>
      <c r="AW45" s="9">
        <f t="shared" si="158"/>
        <v>0.63851351351351338</v>
      </c>
      <c r="AX45" s="9">
        <f t="shared" si="158"/>
        <v>23.698130218971222</v>
      </c>
      <c r="AY45" s="46"/>
      <c r="AZ45" s="9">
        <f t="shared" si="158"/>
        <v>1.5811081081081078</v>
      </c>
      <c r="BA45" s="9">
        <f t="shared" si="158"/>
        <v>1.2197837837837833</v>
      </c>
      <c r="BB45" s="9">
        <f t="shared" si="158"/>
        <v>22.871488873323607</v>
      </c>
      <c r="BC45" s="9"/>
      <c r="BD45" s="9">
        <f t="shared" si="158"/>
        <v>0.691972972972973</v>
      </c>
      <c r="BE45" s="9">
        <f t="shared" si="158"/>
        <v>0.8606756756756756</v>
      </c>
      <c r="BF45" s="9">
        <f t="shared" si="158"/>
        <v>24.431026445648826</v>
      </c>
      <c r="BG45" s="9"/>
      <c r="BH45" s="9">
        <f t="shared" si="158"/>
        <v>0.58245945945945943</v>
      </c>
      <c r="BI45" s="9">
        <f t="shared" si="158"/>
        <v>0.60686756756756755</v>
      </c>
      <c r="BJ45" s="9">
        <f t="shared" si="158"/>
        <v>4.6313531365303247</v>
      </c>
      <c r="BK45" s="9"/>
      <c r="BL45" s="9">
        <f t="shared" si="158"/>
        <v>0.52956756756756773</v>
      </c>
      <c r="BM45" s="9">
        <f t="shared" si="158"/>
        <v>0.55145945945945929</v>
      </c>
      <c r="BN45" s="9">
        <f t="shared" si="158"/>
        <v>4.1377914319701592</v>
      </c>
      <c r="BO45" s="9"/>
      <c r="BP45" s="9">
        <f t="shared" si="158"/>
        <v>8.6828378378378375</v>
      </c>
      <c r="BQ45" s="9"/>
      <c r="BR45" s="9"/>
      <c r="BS45" s="15"/>
      <c r="BT45" s="15"/>
      <c r="BU45" s="9"/>
      <c r="BV45" s="9"/>
      <c r="BW45" s="9">
        <f t="shared" si="158"/>
        <v>58.448648648648657</v>
      </c>
      <c r="BX45" s="9">
        <f t="shared" si="158"/>
        <v>65.305405405405438</v>
      </c>
      <c r="BY45" s="9">
        <f t="shared" ref="BY45:EA45" si="159">AVERAGE(BY2:BY14,BY17:BY31,BY34:BY42)</f>
        <v>12.215173532647773</v>
      </c>
      <c r="BZ45" s="9">
        <f t="shared" si="159"/>
        <v>16.454054054054051</v>
      </c>
      <c r="CA45" s="9">
        <f t="shared" si="159"/>
        <v>17.72162162162163</v>
      </c>
      <c r="CB45" s="9">
        <f t="shared" si="159"/>
        <v>7.7978485414198362</v>
      </c>
      <c r="CC45" s="9">
        <f t="shared" si="159"/>
        <v>54.118918918918922</v>
      </c>
      <c r="CD45" s="9">
        <f t="shared" si="159"/>
        <v>59.160540540540545</v>
      </c>
      <c r="CE45" s="9">
        <f t="shared" si="159"/>
        <v>9.6944610798735003</v>
      </c>
      <c r="CF45" s="9">
        <f t="shared" si="159"/>
        <v>39.979459459459463</v>
      </c>
      <c r="CG45" s="9">
        <f t="shared" si="159"/>
        <v>40.84621621621622</v>
      </c>
      <c r="CH45" s="9">
        <f t="shared" si="159"/>
        <v>2.1891396497509614</v>
      </c>
      <c r="CI45" s="9">
        <f t="shared" si="159"/>
        <v>73.091675675675674</v>
      </c>
      <c r="CJ45" s="9">
        <f t="shared" si="159"/>
        <v>78.022378378378392</v>
      </c>
      <c r="CK45" s="9">
        <f t="shared" si="159"/>
        <v>6.7728927594531223</v>
      </c>
      <c r="CL45" s="9"/>
      <c r="CM45" s="9">
        <f t="shared" si="159"/>
        <v>31.510810810810824</v>
      </c>
      <c r="CN45" s="9">
        <f t="shared" si="159"/>
        <v>27.333513513513516</v>
      </c>
      <c r="CO45" s="9">
        <f t="shared" si="159"/>
        <v>13.087028669347744</v>
      </c>
      <c r="CP45" s="9"/>
      <c r="CQ45" s="9">
        <f t="shared" si="159"/>
        <v>16.559729729729735</v>
      </c>
      <c r="CR45" s="9">
        <f t="shared" si="159"/>
        <v>20.526756756756757</v>
      </c>
      <c r="CS45" s="9">
        <f t="shared" si="159"/>
        <v>25.174987256761771</v>
      </c>
      <c r="CT45" s="9"/>
      <c r="CU45" s="9">
        <f t="shared" si="159"/>
        <v>1.1057956756756757</v>
      </c>
      <c r="CV45" s="9">
        <f t="shared" si="159"/>
        <v>1.3300621621621622</v>
      </c>
      <c r="CW45" s="9">
        <f t="shared" si="159"/>
        <v>20.742398207015427</v>
      </c>
      <c r="CX45" s="9"/>
      <c r="CY45" s="9">
        <f t="shared" si="159"/>
        <v>2.1348378378378379</v>
      </c>
      <c r="CZ45" s="9">
        <f t="shared" si="159"/>
        <v>2.5920243243243251</v>
      </c>
      <c r="DA45" s="9">
        <f t="shared" si="159"/>
        <v>22.34217009420891</v>
      </c>
      <c r="DB45" s="9"/>
      <c r="DC45" s="9">
        <f t="shared" si="159"/>
        <v>3.8132432432432424</v>
      </c>
      <c r="DD45" s="9">
        <f t="shared" si="159"/>
        <v>3.0472972972972983</v>
      </c>
      <c r="DE45" s="9">
        <f t="shared" si="159"/>
        <v>19.818241419417017</v>
      </c>
      <c r="DF45" s="9"/>
      <c r="DG45" s="9">
        <f t="shared" si="159"/>
        <v>0.22554324324324326</v>
      </c>
      <c r="DH45" s="9">
        <f t="shared" si="159"/>
        <v>0.17600000000000002</v>
      </c>
      <c r="DI45" s="9">
        <f t="shared" si="159"/>
        <v>21.953194727547281</v>
      </c>
      <c r="DJ45" s="9"/>
      <c r="DK45" s="9">
        <f t="shared" si="159"/>
        <v>0.4201135135135135</v>
      </c>
      <c r="DL45" s="9">
        <f t="shared" si="159"/>
        <v>0.30802702702702689</v>
      </c>
      <c r="DM45" s="9">
        <f t="shared" si="159"/>
        <v>26.458749325266023</v>
      </c>
      <c r="DN45" s="9"/>
      <c r="DO45" s="9">
        <f t="shared" si="159"/>
        <v>0.75217134540540531</v>
      </c>
      <c r="DP45" s="9">
        <f t="shared" si="159"/>
        <v>0.91967567567567565</v>
      </c>
      <c r="DQ45" s="9">
        <f t="shared" si="159"/>
        <v>22.410659065290258</v>
      </c>
      <c r="DR45" s="9"/>
      <c r="DS45" s="9">
        <f t="shared" si="159"/>
        <v>0.55937837837837834</v>
      </c>
      <c r="DT45" s="9">
        <f t="shared" si="159"/>
        <v>0.58489189189189195</v>
      </c>
      <c r="DU45" s="9">
        <f t="shared" si="159"/>
        <v>5.0138350034549557</v>
      </c>
      <c r="DV45" s="9"/>
      <c r="DW45" s="9">
        <f t="shared" si="159"/>
        <v>0.53529729729729736</v>
      </c>
      <c r="DX45" s="9">
        <f t="shared" si="159"/>
        <v>0.55610810810810796</v>
      </c>
      <c r="DY45" s="9">
        <f t="shared" si="159"/>
        <v>4.1150779248077969</v>
      </c>
      <c r="DZ45" s="9"/>
      <c r="EA45" s="9">
        <f t="shared" si="159"/>
        <v>8.6828378378378375</v>
      </c>
    </row>
    <row r="46" spans="1:133" x14ac:dyDescent="0.45">
      <c r="C46" s="9"/>
      <c r="BQ46" s="10"/>
      <c r="BR46" s="10"/>
      <c r="BS46" s="14"/>
      <c r="BT46" s="14"/>
    </row>
    <row r="47" spans="1:133" x14ac:dyDescent="0.45">
      <c r="BQ47" s="11"/>
      <c r="BR47" s="11"/>
      <c r="BS47" s="11"/>
      <c r="BT47" s="11"/>
    </row>
    <row r="48" spans="1:133" x14ac:dyDescent="0.45">
      <c r="C48" s="1"/>
    </row>
    <row r="49" spans="3:131" x14ac:dyDescent="0.45">
      <c r="C49"/>
    </row>
    <row r="50" spans="3:131" x14ac:dyDescent="0.45">
      <c r="C50"/>
    </row>
    <row r="51" spans="3:131" x14ac:dyDescent="0.45">
      <c r="C51"/>
    </row>
    <row r="52" spans="3:131" x14ac:dyDescent="0.45">
      <c r="C52"/>
    </row>
    <row r="53" spans="3:131" x14ac:dyDescent="0.45">
      <c r="C53"/>
    </row>
    <row r="55" spans="3:131" x14ac:dyDescent="0.45">
      <c r="BU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M55"/>
      <c r="CN55"/>
      <c r="CO55"/>
      <c r="CS55"/>
      <c r="CU55"/>
      <c r="DC55"/>
      <c r="DD55"/>
      <c r="DE55"/>
      <c r="DG55"/>
      <c r="DH55"/>
      <c r="DI55"/>
      <c r="DK55"/>
      <c r="DL55"/>
      <c r="DM55"/>
      <c r="DP55"/>
      <c r="DQ55"/>
      <c r="DS55"/>
      <c r="DT55"/>
      <c r="DU55"/>
      <c r="DW55"/>
      <c r="DX55"/>
      <c r="DY55"/>
      <c r="EA55"/>
    </row>
    <row r="56" spans="3:131" x14ac:dyDescent="0.45">
      <c r="C56"/>
      <c r="BU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M56"/>
      <c r="CN56"/>
      <c r="CO56"/>
      <c r="CS56"/>
      <c r="CU56"/>
      <c r="DC56"/>
      <c r="DD56"/>
      <c r="DE56"/>
      <c r="DG56"/>
      <c r="DH56"/>
      <c r="DI56"/>
      <c r="DK56"/>
      <c r="DL56"/>
      <c r="DM56"/>
      <c r="DP56"/>
      <c r="DQ56"/>
      <c r="DS56"/>
      <c r="DT56"/>
      <c r="DU56"/>
      <c r="DW56"/>
      <c r="DX56"/>
      <c r="DY56"/>
      <c r="EA56"/>
    </row>
    <row r="57" spans="3:131" x14ac:dyDescent="0.45">
      <c r="BU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M57"/>
      <c r="CN57"/>
      <c r="CO57"/>
      <c r="CS57"/>
      <c r="CU57"/>
      <c r="DC57"/>
      <c r="DD57"/>
      <c r="DE57"/>
      <c r="DG57"/>
      <c r="DH57"/>
      <c r="DI57"/>
      <c r="DK57"/>
      <c r="DL57"/>
      <c r="DM57"/>
      <c r="DP57"/>
      <c r="DQ57"/>
      <c r="DS57"/>
      <c r="DT57"/>
      <c r="DU57"/>
      <c r="DW57"/>
      <c r="DX57"/>
      <c r="DY57"/>
      <c r="EA57"/>
    </row>
    <row r="58" spans="3:131" x14ac:dyDescent="0.45">
      <c r="C58"/>
      <c r="BU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M58"/>
      <c r="CN58"/>
      <c r="CO58"/>
      <c r="CS58"/>
      <c r="CU58"/>
      <c r="DC58"/>
      <c r="DD58"/>
      <c r="DE58"/>
      <c r="DG58"/>
      <c r="DH58"/>
      <c r="DI58"/>
      <c r="DK58"/>
      <c r="DL58"/>
      <c r="DM58"/>
      <c r="DP58"/>
      <c r="DQ58"/>
      <c r="DS58"/>
      <c r="DT58"/>
      <c r="DU58"/>
      <c r="DW58"/>
      <c r="DX58"/>
      <c r="DY58"/>
      <c r="EA58"/>
    </row>
    <row r="59" spans="3:131" x14ac:dyDescent="0.45">
      <c r="BU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M59"/>
      <c r="CN59"/>
      <c r="CO59"/>
      <c r="CS59"/>
      <c r="CU59"/>
      <c r="DC59"/>
      <c r="DD59"/>
      <c r="DE59"/>
      <c r="DG59"/>
      <c r="DH59"/>
      <c r="DI59"/>
      <c r="DK59"/>
      <c r="DL59"/>
      <c r="DM59"/>
      <c r="DP59"/>
      <c r="DQ59"/>
      <c r="DS59"/>
      <c r="DT59"/>
      <c r="DU59"/>
      <c r="DW59"/>
      <c r="DX59"/>
      <c r="DY59"/>
      <c r="EA59"/>
    </row>
    <row r="60" spans="3:131" x14ac:dyDescent="0.45">
      <c r="BU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M60"/>
      <c r="CN60"/>
      <c r="CO60"/>
      <c r="CS60"/>
      <c r="CU60"/>
      <c r="DC60"/>
      <c r="DD60"/>
      <c r="DE60"/>
      <c r="DG60"/>
      <c r="DH60"/>
      <c r="DI60"/>
      <c r="DK60"/>
      <c r="DL60"/>
      <c r="DM60"/>
      <c r="DP60"/>
      <c r="DQ60"/>
      <c r="DS60"/>
      <c r="DT60"/>
      <c r="DU60"/>
      <c r="DW60"/>
      <c r="DX60"/>
      <c r="DY60"/>
      <c r="EA60"/>
    </row>
    <row r="61" spans="3:131" x14ac:dyDescent="0.45">
      <c r="C61"/>
      <c r="BU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M61"/>
      <c r="CN61"/>
      <c r="CO61"/>
      <c r="CS61"/>
      <c r="CU61"/>
      <c r="DC61"/>
      <c r="DD61"/>
      <c r="DE61"/>
      <c r="DG61"/>
      <c r="DH61"/>
      <c r="DI61"/>
      <c r="DK61"/>
      <c r="DL61"/>
      <c r="DM61"/>
      <c r="DP61"/>
      <c r="DQ61"/>
      <c r="DS61"/>
      <c r="DT61"/>
      <c r="DU61"/>
      <c r="DW61"/>
      <c r="DX61"/>
      <c r="DY61"/>
      <c r="EA61"/>
    </row>
    <row r="62" spans="3:131" x14ac:dyDescent="0.45">
      <c r="C62"/>
      <c r="BU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M62"/>
      <c r="CN62"/>
      <c r="CO62"/>
      <c r="CS62"/>
      <c r="CU62"/>
      <c r="DC62"/>
      <c r="DD62"/>
      <c r="DE62"/>
      <c r="DG62"/>
      <c r="DH62"/>
      <c r="DI62"/>
      <c r="DK62"/>
      <c r="DL62"/>
      <c r="DM62"/>
      <c r="DP62"/>
      <c r="DQ62"/>
      <c r="DS62"/>
      <c r="DT62"/>
      <c r="DU62"/>
      <c r="DW62"/>
      <c r="DX62"/>
      <c r="DY62"/>
      <c r="EA62"/>
    </row>
    <row r="63" spans="3:131" x14ac:dyDescent="0.45">
      <c r="C63"/>
      <c r="BU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M63"/>
      <c r="CN63"/>
      <c r="CO63"/>
      <c r="CS63"/>
      <c r="CU63"/>
      <c r="DC63"/>
      <c r="DD63"/>
      <c r="DE63"/>
      <c r="DG63"/>
      <c r="DH63"/>
      <c r="DI63"/>
      <c r="DK63"/>
      <c r="DL63"/>
      <c r="DM63"/>
      <c r="DP63"/>
      <c r="DQ63"/>
      <c r="DS63"/>
      <c r="DT63"/>
      <c r="DU63"/>
      <c r="DW63"/>
      <c r="DX63"/>
      <c r="DY63"/>
      <c r="EA63"/>
    </row>
    <row r="64" spans="3:131" x14ac:dyDescent="0.45">
      <c r="C64"/>
      <c r="BU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M64"/>
      <c r="CN64"/>
      <c r="CO64"/>
      <c r="CS64"/>
      <c r="CU64"/>
      <c r="DC64"/>
      <c r="DD64"/>
      <c r="DE64"/>
      <c r="DG64"/>
      <c r="DH64"/>
      <c r="DI64"/>
      <c r="DK64"/>
      <c r="DL64"/>
      <c r="DM64"/>
      <c r="DP64"/>
      <c r="DQ64"/>
      <c r="DS64"/>
      <c r="DT64"/>
      <c r="DU64"/>
      <c r="DW64"/>
      <c r="DX64"/>
      <c r="DY64"/>
      <c r="EA64"/>
    </row>
    <row r="65" spans="3:131" x14ac:dyDescent="0.45">
      <c r="BU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M65"/>
      <c r="CN65"/>
      <c r="CO65"/>
      <c r="CS65"/>
      <c r="CU65"/>
      <c r="DC65"/>
      <c r="DD65"/>
      <c r="DE65"/>
      <c r="DG65"/>
      <c r="DH65"/>
      <c r="DI65"/>
      <c r="DK65"/>
      <c r="DL65"/>
      <c r="DM65"/>
      <c r="DP65"/>
      <c r="DQ65"/>
      <c r="DS65"/>
      <c r="DT65"/>
      <c r="DU65"/>
      <c r="DW65"/>
      <c r="DX65"/>
      <c r="DY65"/>
      <c r="EA65"/>
    </row>
    <row r="66" spans="3:131" x14ac:dyDescent="0.45">
      <c r="BU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M66"/>
      <c r="CN66"/>
      <c r="CO66"/>
      <c r="CS66"/>
      <c r="CU66"/>
      <c r="DC66"/>
      <c r="DD66"/>
      <c r="DE66"/>
      <c r="DG66"/>
      <c r="DH66"/>
      <c r="DI66"/>
      <c r="DK66"/>
      <c r="DL66"/>
      <c r="DM66"/>
      <c r="DP66"/>
      <c r="DQ66"/>
      <c r="DS66"/>
      <c r="DT66"/>
      <c r="DU66"/>
      <c r="DW66"/>
      <c r="DX66"/>
      <c r="DY66"/>
      <c r="EA66"/>
    </row>
    <row r="67" spans="3:131" x14ac:dyDescent="0.45">
      <c r="BU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M67"/>
      <c r="CN67"/>
      <c r="CO67"/>
      <c r="CS67"/>
      <c r="CU67"/>
      <c r="DC67"/>
      <c r="DD67"/>
      <c r="DE67"/>
      <c r="DG67"/>
      <c r="DH67"/>
      <c r="DI67"/>
      <c r="DK67"/>
      <c r="DL67"/>
      <c r="DM67"/>
      <c r="DP67"/>
      <c r="DQ67"/>
      <c r="DS67"/>
      <c r="DT67"/>
      <c r="DU67"/>
      <c r="DW67"/>
      <c r="DX67"/>
      <c r="DY67"/>
      <c r="EA67"/>
    </row>
    <row r="68" spans="3:131" x14ac:dyDescent="0.45">
      <c r="BU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M68"/>
      <c r="CN68"/>
      <c r="CO68"/>
      <c r="CS68"/>
      <c r="CU68"/>
      <c r="DC68"/>
      <c r="DD68"/>
      <c r="DE68"/>
      <c r="DG68"/>
      <c r="DH68"/>
      <c r="DI68"/>
      <c r="DK68"/>
      <c r="DL68"/>
      <c r="DM68"/>
      <c r="DP68"/>
      <c r="DQ68"/>
      <c r="DS68"/>
      <c r="DT68"/>
      <c r="DU68"/>
      <c r="DW68"/>
      <c r="DX68"/>
      <c r="DY68"/>
      <c r="EA68"/>
    </row>
    <row r="69" spans="3:131" x14ac:dyDescent="0.45">
      <c r="BU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M69"/>
      <c r="CN69"/>
      <c r="CO69"/>
      <c r="CS69"/>
      <c r="CU69"/>
      <c r="DC69"/>
      <c r="DD69"/>
      <c r="DE69"/>
      <c r="DG69"/>
      <c r="DH69"/>
      <c r="DI69"/>
      <c r="DK69"/>
      <c r="DL69"/>
      <c r="DM69"/>
      <c r="DP69"/>
      <c r="DQ69"/>
      <c r="DS69"/>
      <c r="DT69"/>
      <c r="DU69"/>
      <c r="DW69"/>
      <c r="DX69"/>
      <c r="DY69"/>
      <c r="EA69"/>
    </row>
    <row r="70" spans="3:131" x14ac:dyDescent="0.45">
      <c r="BU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M70"/>
      <c r="CN70"/>
      <c r="CO70"/>
      <c r="CS70"/>
      <c r="CU70"/>
      <c r="DC70"/>
      <c r="DD70"/>
      <c r="DE70"/>
      <c r="DG70"/>
      <c r="DH70"/>
      <c r="DI70"/>
      <c r="DK70"/>
      <c r="DL70"/>
      <c r="DM70"/>
      <c r="DP70"/>
      <c r="DQ70"/>
      <c r="DS70"/>
      <c r="DT70"/>
      <c r="DU70"/>
      <c r="DW70"/>
      <c r="DX70"/>
      <c r="DY70"/>
      <c r="EA70"/>
    </row>
    <row r="71" spans="3:131" x14ac:dyDescent="0.45">
      <c r="BU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M71"/>
      <c r="CN71"/>
      <c r="CO71"/>
      <c r="CS71"/>
      <c r="CU71"/>
      <c r="DC71"/>
      <c r="DD71"/>
      <c r="DE71"/>
      <c r="DG71"/>
      <c r="DH71"/>
      <c r="DI71"/>
      <c r="DK71"/>
      <c r="DL71"/>
      <c r="DM71"/>
      <c r="DP71"/>
      <c r="DQ71"/>
      <c r="DS71"/>
      <c r="DT71"/>
      <c r="DU71"/>
      <c r="DW71"/>
      <c r="DX71"/>
      <c r="DY71"/>
      <c r="EA71"/>
    </row>
    <row r="72" spans="3:131" x14ac:dyDescent="0.45">
      <c r="C72"/>
      <c r="BU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M72"/>
      <c r="CN72"/>
      <c r="CO72"/>
      <c r="CS72"/>
      <c r="CU72"/>
      <c r="DC72"/>
      <c r="DD72"/>
      <c r="DE72"/>
      <c r="DG72"/>
      <c r="DH72"/>
      <c r="DI72"/>
      <c r="DK72"/>
      <c r="DL72"/>
      <c r="DM72"/>
      <c r="DP72"/>
      <c r="DQ72"/>
      <c r="DS72"/>
      <c r="DT72"/>
      <c r="DU72"/>
      <c r="DW72"/>
      <c r="DX72"/>
      <c r="DY72"/>
      <c r="EA72"/>
    </row>
    <row r="73" spans="3:131" x14ac:dyDescent="0.45">
      <c r="C73"/>
      <c r="BU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M73"/>
      <c r="CN73"/>
      <c r="CO73"/>
      <c r="CS73"/>
      <c r="CU73"/>
      <c r="DC73"/>
      <c r="DD73"/>
      <c r="DE73"/>
      <c r="DG73"/>
      <c r="DH73"/>
      <c r="DI73"/>
      <c r="DK73"/>
      <c r="DL73"/>
      <c r="DM73"/>
      <c r="DP73"/>
      <c r="DQ73"/>
      <c r="DS73"/>
      <c r="DT73"/>
      <c r="DU73"/>
      <c r="DW73"/>
      <c r="DX73"/>
      <c r="DY73"/>
      <c r="EA73"/>
    </row>
    <row r="74" spans="3:131" x14ac:dyDescent="0.45">
      <c r="C74"/>
      <c r="BU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M74"/>
      <c r="CN74"/>
      <c r="CO74"/>
      <c r="CS74"/>
      <c r="CU74"/>
      <c r="DC74"/>
      <c r="DD74"/>
      <c r="DE74"/>
      <c r="DG74"/>
      <c r="DH74"/>
      <c r="DI74"/>
      <c r="DK74"/>
      <c r="DL74"/>
      <c r="DM74"/>
      <c r="DP74"/>
      <c r="DQ74"/>
      <c r="DS74"/>
      <c r="DT74"/>
      <c r="DU74"/>
      <c r="DW74"/>
      <c r="DX74"/>
      <c r="DY74"/>
      <c r="EA74"/>
    </row>
    <row r="75" spans="3:131" x14ac:dyDescent="0.45">
      <c r="C75"/>
      <c r="BU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M75"/>
      <c r="CN75"/>
      <c r="CO75"/>
      <c r="CS75"/>
      <c r="CU75"/>
      <c r="DC75"/>
      <c r="DD75"/>
      <c r="DE75"/>
      <c r="DG75"/>
      <c r="DH75"/>
      <c r="DI75"/>
      <c r="DK75"/>
      <c r="DL75"/>
      <c r="DM75"/>
      <c r="DP75"/>
      <c r="DQ75"/>
      <c r="DS75"/>
      <c r="DT75"/>
      <c r="DU75"/>
      <c r="DW75"/>
      <c r="DX75"/>
      <c r="DY75"/>
      <c r="EA75"/>
    </row>
    <row r="76" spans="3:131" x14ac:dyDescent="0.45">
      <c r="C76"/>
      <c r="BU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M76"/>
      <c r="CN76"/>
      <c r="CO76"/>
      <c r="CS76"/>
      <c r="CU76"/>
      <c r="DC76"/>
      <c r="DD76"/>
      <c r="DE76"/>
      <c r="DG76"/>
      <c r="DH76"/>
      <c r="DI76"/>
      <c r="DK76"/>
      <c r="DL76"/>
      <c r="DM76"/>
      <c r="DP76"/>
      <c r="DQ76"/>
      <c r="DS76"/>
      <c r="DT76"/>
      <c r="DU76"/>
      <c r="DW76"/>
      <c r="DX76"/>
      <c r="DY76"/>
      <c r="EA76"/>
    </row>
    <row r="77" spans="3:131" x14ac:dyDescent="0.45">
      <c r="C77"/>
      <c r="BU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M77"/>
      <c r="CN77"/>
      <c r="CO77"/>
      <c r="CS77"/>
      <c r="CU77"/>
      <c r="DC77"/>
      <c r="DD77"/>
      <c r="DE77"/>
      <c r="DG77"/>
      <c r="DH77"/>
      <c r="DI77"/>
      <c r="DK77"/>
      <c r="DL77"/>
      <c r="DM77"/>
      <c r="DP77"/>
      <c r="DQ77"/>
      <c r="DS77"/>
      <c r="DT77"/>
      <c r="DU77"/>
      <c r="DW77"/>
      <c r="DX77"/>
      <c r="DY77"/>
      <c r="EA77"/>
    </row>
    <row r="78" spans="3:131" x14ac:dyDescent="0.45">
      <c r="C78"/>
      <c r="BU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M78"/>
      <c r="CN78"/>
      <c r="CO78"/>
      <c r="CS78"/>
      <c r="CU78"/>
      <c r="DC78"/>
      <c r="DD78"/>
      <c r="DE78"/>
      <c r="DG78"/>
      <c r="DH78"/>
      <c r="DI78"/>
      <c r="DK78"/>
      <c r="DL78"/>
      <c r="DM78"/>
      <c r="DP78"/>
      <c r="DQ78"/>
      <c r="DS78"/>
      <c r="DT78"/>
      <c r="DU78"/>
      <c r="DW78"/>
      <c r="DX78"/>
      <c r="DY78"/>
      <c r="EA78"/>
    </row>
    <row r="79" spans="3:131" x14ac:dyDescent="0.45">
      <c r="C79"/>
      <c r="BU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M79"/>
      <c r="CN79"/>
      <c r="CO79"/>
      <c r="CS79"/>
      <c r="CU79"/>
      <c r="DC79"/>
      <c r="DD79"/>
      <c r="DE79"/>
      <c r="DG79"/>
      <c r="DH79"/>
      <c r="DI79"/>
      <c r="DK79"/>
      <c r="DL79"/>
      <c r="DM79"/>
      <c r="DP79"/>
      <c r="DQ79"/>
      <c r="DS79"/>
      <c r="DT79"/>
      <c r="DU79"/>
      <c r="DW79"/>
      <c r="DX79"/>
      <c r="DY79"/>
      <c r="EA79"/>
    </row>
    <row r="80" spans="3:131" x14ac:dyDescent="0.45">
      <c r="C80"/>
      <c r="BU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M80"/>
      <c r="CN80"/>
      <c r="CO80"/>
      <c r="CS80"/>
      <c r="CU80"/>
      <c r="DC80"/>
      <c r="DD80"/>
      <c r="DE80"/>
      <c r="DG80"/>
      <c r="DH80"/>
      <c r="DI80"/>
      <c r="DK80"/>
      <c r="DL80"/>
      <c r="DM80"/>
      <c r="DP80"/>
      <c r="DQ80"/>
      <c r="DS80"/>
      <c r="DT80"/>
      <c r="DU80"/>
      <c r="DW80"/>
      <c r="DX80"/>
      <c r="DY80"/>
      <c r="EA80"/>
    </row>
    <row r="81" spans="3:131" x14ac:dyDescent="0.45">
      <c r="C81"/>
      <c r="BU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M81"/>
      <c r="CN81"/>
      <c r="CO81"/>
      <c r="CS81"/>
      <c r="CU81"/>
      <c r="DC81"/>
      <c r="DD81"/>
      <c r="DE81"/>
      <c r="DG81"/>
      <c r="DH81"/>
      <c r="DI81"/>
      <c r="DK81"/>
      <c r="DL81"/>
      <c r="DM81"/>
      <c r="DP81"/>
      <c r="DQ81"/>
      <c r="DS81"/>
      <c r="DT81"/>
      <c r="DU81"/>
      <c r="DW81"/>
      <c r="DX81"/>
      <c r="DY81"/>
      <c r="EA81"/>
    </row>
    <row r="82" spans="3:131" x14ac:dyDescent="0.45">
      <c r="C82"/>
      <c r="BU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M82"/>
      <c r="CN82"/>
      <c r="CO82"/>
      <c r="CS82"/>
      <c r="CU82"/>
      <c r="DC82"/>
      <c r="DD82"/>
      <c r="DE82"/>
      <c r="DG82"/>
      <c r="DH82"/>
      <c r="DI82"/>
      <c r="DK82"/>
      <c r="DL82"/>
      <c r="DM82"/>
      <c r="DP82"/>
      <c r="DQ82"/>
      <c r="DS82"/>
      <c r="DT82"/>
      <c r="DU82"/>
      <c r="DW82"/>
      <c r="DX82"/>
      <c r="DY82"/>
      <c r="EA82"/>
    </row>
    <row r="83" spans="3:131" x14ac:dyDescent="0.45">
      <c r="C83"/>
      <c r="BU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M83"/>
      <c r="CN83"/>
      <c r="CO83"/>
      <c r="CS83"/>
      <c r="CU83"/>
      <c r="DC83"/>
      <c r="DD83"/>
      <c r="DE83"/>
      <c r="DG83"/>
      <c r="DH83"/>
      <c r="DI83"/>
      <c r="DK83"/>
      <c r="DL83"/>
      <c r="DM83"/>
      <c r="DP83"/>
      <c r="DQ83"/>
      <c r="DS83"/>
      <c r="DT83"/>
      <c r="DU83"/>
      <c r="DW83"/>
      <c r="DX83"/>
      <c r="DY83"/>
      <c r="EA83"/>
    </row>
    <row r="84" spans="3:131" x14ac:dyDescent="0.45">
      <c r="C84"/>
      <c r="BU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M84"/>
      <c r="CN84"/>
      <c r="CO84"/>
      <c r="CS84"/>
      <c r="CU84"/>
      <c r="DC84"/>
      <c r="DD84"/>
      <c r="DE84"/>
      <c r="DG84"/>
      <c r="DH84"/>
      <c r="DI84"/>
      <c r="DK84"/>
      <c r="DL84"/>
      <c r="DM84"/>
      <c r="DP84"/>
      <c r="DQ84"/>
      <c r="DS84"/>
      <c r="DT84"/>
      <c r="DU84"/>
      <c r="DW84"/>
      <c r="DX84"/>
      <c r="DY84"/>
      <c r="EA84"/>
    </row>
    <row r="85" spans="3:131" x14ac:dyDescent="0.45">
      <c r="C85"/>
      <c r="BU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M85"/>
      <c r="CN85"/>
      <c r="CO85"/>
      <c r="CS85"/>
      <c r="CU85"/>
      <c r="DC85"/>
      <c r="DD85"/>
      <c r="DE85"/>
      <c r="DG85"/>
      <c r="DH85"/>
      <c r="DI85"/>
      <c r="DK85"/>
      <c r="DL85"/>
      <c r="DM85"/>
      <c r="DP85"/>
      <c r="DQ85"/>
      <c r="DS85"/>
      <c r="DT85"/>
      <c r="DU85"/>
      <c r="DW85"/>
      <c r="DX85"/>
      <c r="DY85"/>
      <c r="EA85"/>
    </row>
    <row r="86" spans="3:131" x14ac:dyDescent="0.45">
      <c r="C86"/>
      <c r="BU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M86"/>
      <c r="CN86"/>
      <c r="CO86"/>
      <c r="CS86"/>
      <c r="CU86"/>
      <c r="DC86"/>
      <c r="DD86"/>
      <c r="DE86"/>
      <c r="DG86"/>
      <c r="DH86"/>
      <c r="DI86"/>
      <c r="DK86"/>
      <c r="DL86"/>
      <c r="DM86"/>
      <c r="DP86"/>
      <c r="DQ86"/>
      <c r="DS86"/>
      <c r="DT86"/>
      <c r="DU86"/>
      <c r="DW86"/>
      <c r="DX86"/>
      <c r="DY86"/>
      <c r="EA86"/>
    </row>
    <row r="87" spans="3:131" customFormat="1" x14ac:dyDescent="0.45"/>
    <row r="88" spans="3:131" customFormat="1" x14ac:dyDescent="0.45"/>
    <row r="89" spans="3:131" customFormat="1" x14ac:dyDescent="0.45"/>
    <row r="90" spans="3:131" customFormat="1" x14ac:dyDescent="0.45"/>
    <row r="91" spans="3:131" customFormat="1" x14ac:dyDescent="0.45"/>
    <row r="92" spans="3:131" customFormat="1" x14ac:dyDescent="0.45"/>
    <row r="93" spans="3:131" customFormat="1" x14ac:dyDescent="0.45"/>
    <row r="94" spans="3:131" customFormat="1" x14ac:dyDescent="0.45"/>
    <row r="95" spans="3:131" customFormat="1" x14ac:dyDescent="0.45"/>
    <row r="96" spans="3:131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6"/>
  <sheetViews>
    <sheetView zoomScaleNormal="100" workbookViewId="0">
      <selection activeCell="G2" sqref="G2:G132"/>
    </sheetView>
  </sheetViews>
  <sheetFormatPr defaultColWidth="9.1328125" defaultRowHeight="15.75" x14ac:dyDescent="0.5"/>
  <cols>
    <col min="1" max="1" width="12" style="29" customWidth="1"/>
    <col min="2" max="3" width="22.265625" style="29" customWidth="1"/>
    <col min="4" max="5" width="9.1328125" style="17"/>
    <col min="6" max="6" width="10.265625" style="17" customWidth="1"/>
    <col min="7" max="7" width="11.59765625" style="17" customWidth="1"/>
    <col min="8" max="9" width="9.1328125" style="17"/>
    <col min="10" max="10" width="11.86328125" style="17" customWidth="1"/>
    <col min="11" max="11" width="13.73046875" style="17" customWidth="1"/>
    <col min="12" max="12" width="10.86328125" style="17" customWidth="1"/>
    <col min="13" max="13" width="9.1328125" style="17"/>
    <col min="14" max="14" width="12.1328125" style="17" customWidth="1"/>
    <col min="15" max="15" width="13.1328125" style="17" customWidth="1"/>
    <col min="16" max="16" width="10.86328125" style="17" customWidth="1"/>
    <col min="17" max="16384" width="9.1328125" style="29"/>
  </cols>
  <sheetData>
    <row r="1" spans="1:25" s="30" customFormat="1" x14ac:dyDescent="0.5">
      <c r="A1" s="30" t="s">
        <v>112</v>
      </c>
      <c r="D1" s="31" t="s">
        <v>0</v>
      </c>
      <c r="E1" s="31" t="s">
        <v>1</v>
      </c>
      <c r="F1" s="31" t="s">
        <v>49</v>
      </c>
      <c r="G1" s="31" t="s">
        <v>202</v>
      </c>
      <c r="H1" s="31" t="s">
        <v>113</v>
      </c>
      <c r="I1" s="31"/>
      <c r="J1" s="31" t="s">
        <v>49</v>
      </c>
      <c r="K1" s="31" t="s">
        <v>203</v>
      </c>
      <c r="L1" s="31" t="s">
        <v>113</v>
      </c>
      <c r="M1" s="31"/>
      <c r="N1" s="31" t="s">
        <v>412</v>
      </c>
      <c r="O1" s="31" t="s">
        <v>413</v>
      </c>
      <c r="P1" s="31" t="s">
        <v>113</v>
      </c>
    </row>
    <row r="2" spans="1:25" x14ac:dyDescent="0.5">
      <c r="A2" s="29" t="s">
        <v>50</v>
      </c>
      <c r="B2" s="29" t="s">
        <v>377</v>
      </c>
      <c r="C2" s="29" t="s">
        <v>402</v>
      </c>
      <c r="D2" s="34">
        <v>7.88</v>
      </c>
      <c r="E2" s="34">
        <v>1.6</v>
      </c>
      <c r="F2" s="35">
        <v>3510</v>
      </c>
      <c r="G2" s="35">
        <v>3870</v>
      </c>
      <c r="H2" s="36">
        <f>((G2-F2)/F2)*100</f>
        <v>10.256410256410255</v>
      </c>
      <c r="I2" s="36"/>
      <c r="J2" s="17">
        <v>4845</v>
      </c>
      <c r="K2" s="17">
        <v>5223</v>
      </c>
      <c r="L2" s="36">
        <f>((K2-J2)/J2)*100</f>
        <v>7.8018575851393184</v>
      </c>
      <c r="N2" s="35">
        <f>((F2*3683)/1840)+J2</f>
        <v>11870.722826086956</v>
      </c>
      <c r="O2" s="35">
        <f>((G2*3683)/1840)+K2</f>
        <v>12969.309782608696</v>
      </c>
      <c r="P2" s="34">
        <f>((O2-N2)/N2)*100</f>
        <v>9.2545919285344489</v>
      </c>
      <c r="Q2" s="17"/>
    </row>
    <row r="3" spans="1:25" x14ac:dyDescent="0.5">
      <c r="A3" s="29" t="s">
        <v>51</v>
      </c>
      <c r="B3" s="29" t="s">
        <v>376</v>
      </c>
      <c r="C3" s="29" t="s">
        <v>401</v>
      </c>
      <c r="D3" s="34">
        <v>7.92</v>
      </c>
      <c r="E3" s="34">
        <v>2.2999999999999998</v>
      </c>
      <c r="F3" s="35">
        <v>3344</v>
      </c>
      <c r="G3" s="35">
        <v>3762</v>
      </c>
      <c r="H3" s="36">
        <f>((G3-F3)/F3)*100</f>
        <v>12.5</v>
      </c>
      <c r="I3" s="36"/>
      <c r="J3" s="35">
        <v>4353</v>
      </c>
      <c r="K3" s="35">
        <v>4812</v>
      </c>
      <c r="L3" s="36">
        <f>((K3-J3)/J3)*100</f>
        <v>10.544452101998623</v>
      </c>
      <c r="N3" s="35">
        <f t="shared" ref="N3:N22" si="0">((F3*3683)/1840)+J3</f>
        <v>11046.452173913043</v>
      </c>
      <c r="O3" s="35">
        <f t="shared" ref="O3:O22" si="1">((G3*3683)/1840)+K3</f>
        <v>12342.133695652174</v>
      </c>
      <c r="P3" s="34">
        <f t="shared" ref="P3:P67" si="2">((O3-N3)/N3)*100</f>
        <v>11.729390589305872</v>
      </c>
      <c r="Q3" s="34"/>
      <c r="R3" s="35"/>
      <c r="S3" s="35"/>
      <c r="T3" s="36"/>
      <c r="U3" s="36"/>
      <c r="V3" s="17"/>
      <c r="W3" s="17"/>
      <c r="X3" s="36"/>
    </row>
    <row r="4" spans="1:25" x14ac:dyDescent="0.5">
      <c r="A4" s="29" t="s">
        <v>52</v>
      </c>
      <c r="B4" s="29" t="s">
        <v>227</v>
      </c>
      <c r="C4" s="29" t="s">
        <v>226</v>
      </c>
      <c r="D4" s="34">
        <v>8.06</v>
      </c>
      <c r="E4" s="34">
        <v>2.1</v>
      </c>
      <c r="F4" s="35">
        <v>3047.5</v>
      </c>
      <c r="G4" s="35">
        <v>3298</v>
      </c>
      <c r="H4" s="36">
        <f>((G4-F4)/F4)*100</f>
        <v>8.2198523379819513</v>
      </c>
      <c r="I4" s="36"/>
      <c r="J4" s="35">
        <v>5023</v>
      </c>
      <c r="K4" s="35">
        <v>5463</v>
      </c>
      <c r="L4" s="36">
        <f>((K4-J4)/J4)*100</f>
        <v>8.7597053553653197</v>
      </c>
      <c r="N4" s="35">
        <f t="shared" si="0"/>
        <v>11122.96875</v>
      </c>
      <c r="O4" s="35">
        <f t="shared" si="1"/>
        <v>12064.377173913042</v>
      </c>
      <c r="P4" s="34">
        <f t="shared" si="2"/>
        <v>8.4636435206476914</v>
      </c>
      <c r="Q4" s="34"/>
      <c r="R4" s="35"/>
      <c r="S4" s="35"/>
      <c r="T4" s="36"/>
      <c r="U4" s="36"/>
      <c r="V4" s="35"/>
      <c r="W4" s="35"/>
      <c r="X4" s="36"/>
    </row>
    <row r="5" spans="1:25" x14ac:dyDescent="0.5">
      <c r="A5" s="29" t="s">
        <v>53</v>
      </c>
      <c r="B5" s="29" t="s">
        <v>208</v>
      </c>
      <c r="C5" s="29" t="s">
        <v>262</v>
      </c>
      <c r="D5" s="37">
        <v>8.1</v>
      </c>
      <c r="E5" s="37">
        <v>2.6</v>
      </c>
      <c r="F5" s="35">
        <v>3154</v>
      </c>
      <c r="G5" s="35">
        <v>3537</v>
      </c>
      <c r="H5" s="36">
        <f>((G5-F5)/F5)*100</f>
        <v>12.143310082435004</v>
      </c>
      <c r="I5" s="36"/>
      <c r="J5" s="35">
        <v>4345</v>
      </c>
      <c r="K5" s="35">
        <v>4812</v>
      </c>
      <c r="L5" s="36">
        <f>((K5-J5)/J5)*100</f>
        <v>10.747986191024166</v>
      </c>
      <c r="N5" s="35">
        <f t="shared" si="0"/>
        <v>10658.142391304347</v>
      </c>
      <c r="O5" s="35">
        <f t="shared" si="1"/>
        <v>11891.766847826086</v>
      </c>
      <c r="P5" s="34">
        <f t="shared" si="2"/>
        <v>11.574479034247235</v>
      </c>
      <c r="Q5" s="34"/>
      <c r="R5" s="35"/>
      <c r="S5" s="35"/>
      <c r="T5" s="36"/>
      <c r="U5" s="36"/>
      <c r="V5" s="35"/>
      <c r="W5" s="35"/>
      <c r="X5" s="36"/>
    </row>
    <row r="6" spans="1:25" x14ac:dyDescent="0.5">
      <c r="A6" s="29" t="s">
        <v>179</v>
      </c>
      <c r="B6" s="29" t="s">
        <v>291</v>
      </c>
      <c r="C6" s="29" t="s">
        <v>290</v>
      </c>
      <c r="D6" s="17">
        <v>8.1199999999999992</v>
      </c>
      <c r="E6" s="36">
        <v>2.1</v>
      </c>
      <c r="F6" s="35">
        <v>3413</v>
      </c>
      <c r="G6" s="35">
        <v>3786</v>
      </c>
      <c r="H6" s="36">
        <v>10.928801640785233</v>
      </c>
      <c r="I6" s="36"/>
      <c r="J6" s="35">
        <v>4883.5</v>
      </c>
      <c r="K6" s="35">
        <v>5333</v>
      </c>
      <c r="L6" s="34">
        <v>9.2044640114671861</v>
      </c>
      <c r="N6" s="35">
        <f t="shared" si="0"/>
        <v>11715.064673913042</v>
      </c>
      <c r="O6" s="35">
        <f t="shared" si="1"/>
        <v>12911.172826086957</v>
      </c>
      <c r="P6" s="34">
        <f t="shared" si="2"/>
        <v>10.210000417986533</v>
      </c>
      <c r="Q6" s="37"/>
      <c r="R6" s="35"/>
      <c r="S6" s="35"/>
      <c r="T6" s="36"/>
      <c r="U6" s="36"/>
      <c r="V6" s="35"/>
      <c r="W6" s="35"/>
      <c r="X6" s="36"/>
    </row>
    <row r="7" spans="1:25" x14ac:dyDescent="0.5">
      <c r="A7" s="29" t="s">
        <v>54</v>
      </c>
      <c r="B7" s="29" t="s">
        <v>329</v>
      </c>
      <c r="C7" s="29" t="s">
        <v>324</v>
      </c>
      <c r="D7" s="34">
        <v>8.16</v>
      </c>
      <c r="E7" s="34">
        <v>4.3</v>
      </c>
      <c r="F7" s="35">
        <v>3464</v>
      </c>
      <c r="G7" s="35">
        <v>3972.5</v>
      </c>
      <c r="H7" s="36">
        <f>((G7-F7)/F7)*100</f>
        <v>14.679561200923787</v>
      </c>
      <c r="I7" s="36"/>
      <c r="J7" s="35">
        <v>4585</v>
      </c>
      <c r="K7" s="35">
        <v>5056</v>
      </c>
      <c r="L7" s="36">
        <f>((K7-J7)/J7)*100</f>
        <v>10.272628135223554</v>
      </c>
      <c r="N7" s="35">
        <f t="shared" si="0"/>
        <v>11518.647826086955</v>
      </c>
      <c r="O7" s="35">
        <f t="shared" si="1"/>
        <v>13007.476902173912</v>
      </c>
      <c r="P7" s="34">
        <f t="shared" si="2"/>
        <v>12.925380639862247</v>
      </c>
      <c r="Q7" s="34"/>
      <c r="R7" s="35"/>
      <c r="S7" s="35"/>
      <c r="T7" s="36"/>
      <c r="U7" s="36"/>
      <c r="V7" s="35"/>
      <c r="W7" s="35"/>
      <c r="X7" s="36"/>
    </row>
    <row r="8" spans="1:25" x14ac:dyDescent="0.5">
      <c r="A8" s="29" t="s">
        <v>140</v>
      </c>
      <c r="B8" s="29" t="s">
        <v>216</v>
      </c>
      <c r="C8" s="29" t="s">
        <v>397</v>
      </c>
      <c r="D8" s="17">
        <v>8.19</v>
      </c>
      <c r="E8" s="34">
        <v>2.8</v>
      </c>
      <c r="F8" s="35">
        <v>3220.5</v>
      </c>
      <c r="G8" s="35">
        <v>3497.5</v>
      </c>
      <c r="H8" s="36">
        <v>8.601148889923925</v>
      </c>
      <c r="I8" s="36"/>
      <c r="J8" s="35">
        <v>4870</v>
      </c>
      <c r="K8" s="35">
        <v>5151.5</v>
      </c>
      <c r="L8" s="34">
        <v>5.7802874743326491</v>
      </c>
      <c r="N8" s="35">
        <f t="shared" si="0"/>
        <v>11316.25081521739</v>
      </c>
      <c r="O8" s="35">
        <f t="shared" si="1"/>
        <v>12152.202445652174</v>
      </c>
      <c r="P8" s="34">
        <f t="shared" si="2"/>
        <v>7.3871783516025262</v>
      </c>
      <c r="Q8" s="34"/>
      <c r="R8" s="35"/>
      <c r="S8" s="35"/>
      <c r="T8" s="36"/>
      <c r="U8" s="36"/>
      <c r="V8" s="35"/>
      <c r="W8" s="35"/>
      <c r="X8" s="36"/>
    </row>
    <row r="9" spans="1:25" x14ac:dyDescent="0.5">
      <c r="A9" s="29" t="s">
        <v>159</v>
      </c>
      <c r="B9" s="29" t="s">
        <v>354</v>
      </c>
      <c r="C9" s="29" t="s">
        <v>355</v>
      </c>
      <c r="D9" s="17">
        <v>8.1999999999999993</v>
      </c>
      <c r="E9" s="36">
        <v>2.2000000000000002</v>
      </c>
      <c r="F9" s="35">
        <v>3177.5</v>
      </c>
      <c r="G9" s="35">
        <v>3511.5</v>
      </c>
      <c r="H9" s="36">
        <v>10.511408339889851</v>
      </c>
      <c r="I9" s="36"/>
      <c r="J9" s="35">
        <v>4539.5</v>
      </c>
      <c r="K9" s="35">
        <v>4803.5</v>
      </c>
      <c r="L9" s="34">
        <v>5.8156184601828391</v>
      </c>
      <c r="N9" s="35">
        <f t="shared" si="0"/>
        <v>10899.68070652174</v>
      </c>
      <c r="O9" s="35">
        <f t="shared" si="1"/>
        <v>11832.225271739131</v>
      </c>
      <c r="P9" s="34">
        <f t="shared" si="2"/>
        <v>8.5557053488677912</v>
      </c>
      <c r="Q9" s="34"/>
      <c r="R9" s="35"/>
      <c r="S9" s="35"/>
      <c r="T9" s="36"/>
      <c r="U9" s="36"/>
      <c r="V9" s="35"/>
      <c r="W9" s="35"/>
      <c r="X9" s="36"/>
    </row>
    <row r="10" spans="1:25" x14ac:dyDescent="0.5">
      <c r="A10" s="29" t="s">
        <v>153</v>
      </c>
      <c r="B10" s="29" t="s">
        <v>340</v>
      </c>
      <c r="C10" s="29" t="s">
        <v>341</v>
      </c>
      <c r="D10" s="17">
        <v>8.2100000000000009</v>
      </c>
      <c r="E10" s="36">
        <v>2.1</v>
      </c>
      <c r="F10" s="35">
        <v>3245</v>
      </c>
      <c r="G10" s="35">
        <v>3467.5</v>
      </c>
      <c r="H10" s="36">
        <v>6.8567026194144844</v>
      </c>
      <c r="I10" s="36"/>
      <c r="J10" s="35">
        <v>4522</v>
      </c>
      <c r="K10" s="35">
        <v>4964</v>
      </c>
      <c r="L10" s="34">
        <v>9.7744360902255636</v>
      </c>
      <c r="N10" s="35">
        <f t="shared" si="0"/>
        <v>11017.290760869564</v>
      </c>
      <c r="O10" s="35">
        <f t="shared" si="1"/>
        <v>11904.653532608696</v>
      </c>
      <c r="P10" s="34">
        <f t="shared" si="2"/>
        <v>8.0542738773020712</v>
      </c>
      <c r="Q10" s="37"/>
      <c r="R10" s="35"/>
      <c r="S10" s="35"/>
      <c r="T10" s="36"/>
      <c r="U10" s="36"/>
      <c r="V10" s="35"/>
      <c r="W10" s="35"/>
      <c r="X10" s="36"/>
    </row>
    <row r="11" spans="1:25" x14ac:dyDescent="0.5">
      <c r="A11" s="29" t="s">
        <v>55</v>
      </c>
      <c r="B11" s="29" t="s">
        <v>346</v>
      </c>
      <c r="C11" s="29" t="s">
        <v>347</v>
      </c>
      <c r="D11" s="34">
        <v>8.2200000000000006</v>
      </c>
      <c r="E11" s="34">
        <v>3.7</v>
      </c>
      <c r="F11" s="35">
        <v>3209</v>
      </c>
      <c r="G11" s="35">
        <v>3608.75</v>
      </c>
      <c r="H11" s="36">
        <f>((G11-F11)/F11)*100</f>
        <v>12.457151760673108</v>
      </c>
      <c r="I11" s="36"/>
      <c r="J11" s="35">
        <v>4632</v>
      </c>
      <c r="K11" s="35">
        <v>5052</v>
      </c>
      <c r="L11" s="36">
        <f>((K11-J11)/J11)*100</f>
        <v>9.0673575129533681</v>
      </c>
      <c r="N11" s="35">
        <f t="shared" si="0"/>
        <v>11055.232065217391</v>
      </c>
      <c r="O11" s="35">
        <f t="shared" si="1"/>
        <v>12275.38383152174</v>
      </c>
      <c r="P11" s="34">
        <f t="shared" si="2"/>
        <v>11.036871583575895</v>
      </c>
      <c r="Q11" s="34"/>
      <c r="R11" s="35"/>
      <c r="S11" s="35"/>
      <c r="T11" s="36"/>
      <c r="U11" s="36"/>
      <c r="V11" s="35"/>
      <c r="W11" s="35"/>
      <c r="X11" s="36"/>
    </row>
    <row r="12" spans="1:25" x14ac:dyDescent="0.5">
      <c r="A12" s="29" t="s">
        <v>56</v>
      </c>
      <c r="B12" s="29" t="s">
        <v>334</v>
      </c>
      <c r="C12" s="29" t="s">
        <v>316</v>
      </c>
      <c r="D12" s="34">
        <v>8.2799999999999994</v>
      </c>
      <c r="E12" s="34">
        <v>5.5</v>
      </c>
      <c r="F12" s="35">
        <v>3234</v>
      </c>
      <c r="G12" s="35">
        <v>3646</v>
      </c>
      <c r="H12" s="36">
        <f>((G12-F12)/F12)*100</f>
        <v>12.739641311069882</v>
      </c>
      <c r="I12" s="36"/>
      <c r="J12" s="35">
        <v>4182</v>
      </c>
      <c r="K12" s="35">
        <v>4756</v>
      </c>
      <c r="L12" s="36">
        <f>((K12-J12)/J12)*100</f>
        <v>13.725490196078432</v>
      </c>
      <c r="N12" s="35">
        <f t="shared" si="0"/>
        <v>10655.272826086955</v>
      </c>
      <c r="O12" s="35">
        <f t="shared" si="1"/>
        <v>12053.944565217393</v>
      </c>
      <c r="P12" s="34">
        <f t="shared" si="2"/>
        <v>13.126568995081151</v>
      </c>
      <c r="Q12" s="34"/>
      <c r="R12" s="35"/>
      <c r="S12" s="35"/>
      <c r="T12" s="36"/>
      <c r="U12" s="36"/>
      <c r="V12" s="35"/>
      <c r="W12" s="35"/>
      <c r="X12" s="36"/>
    </row>
    <row r="13" spans="1:25" x14ac:dyDescent="0.5">
      <c r="A13" s="29" t="s">
        <v>57</v>
      </c>
      <c r="B13" s="29" t="s">
        <v>211</v>
      </c>
      <c r="C13" s="29" t="s">
        <v>392</v>
      </c>
      <c r="D13" s="37">
        <v>8.32</v>
      </c>
      <c r="E13" s="37">
        <v>3.8000000000000003</v>
      </c>
      <c r="F13" s="35">
        <v>3103</v>
      </c>
      <c r="G13" s="35">
        <v>3512</v>
      </c>
      <c r="H13" s="36">
        <f>((G13-F13)/F13)*100</f>
        <v>13.180792781179504</v>
      </c>
      <c r="I13" s="36"/>
      <c r="J13" s="35">
        <v>4358</v>
      </c>
      <c r="K13" s="35">
        <v>4756</v>
      </c>
      <c r="L13" s="36">
        <f>((K13-J13)/J13)*100</f>
        <v>9.1326296466268921</v>
      </c>
      <c r="N13" s="35">
        <f t="shared" si="0"/>
        <v>10569.059239130434</v>
      </c>
      <c r="O13" s="35">
        <f t="shared" si="1"/>
        <v>11785.726086956522</v>
      </c>
      <c r="P13" s="34">
        <f t="shared" si="2"/>
        <v>11.511590769796726</v>
      </c>
      <c r="Q13" s="34"/>
      <c r="R13" s="35"/>
      <c r="S13" s="35"/>
      <c r="T13" s="36"/>
      <c r="U13" s="36"/>
      <c r="V13" s="35"/>
      <c r="W13" s="35"/>
      <c r="X13" s="36"/>
    </row>
    <row r="14" spans="1:25" x14ac:dyDescent="0.5">
      <c r="A14" s="29" t="s">
        <v>201</v>
      </c>
      <c r="B14" s="29" t="s">
        <v>373</v>
      </c>
      <c r="C14" s="29" t="s">
        <v>410</v>
      </c>
      <c r="D14" s="17">
        <v>8.32</v>
      </c>
      <c r="E14" s="36">
        <v>3.6</v>
      </c>
      <c r="F14" s="35">
        <v>2863.5</v>
      </c>
      <c r="G14" s="35">
        <v>3185.5</v>
      </c>
      <c r="H14" s="36">
        <v>11.244979919678714</v>
      </c>
      <c r="I14" s="36"/>
      <c r="J14" s="35">
        <v>4441.5</v>
      </c>
      <c r="K14" s="35">
        <v>4840</v>
      </c>
      <c r="L14" s="34">
        <v>8.9721940785770578</v>
      </c>
      <c r="N14" s="35">
        <f t="shared" si="0"/>
        <v>10173.168750000001</v>
      </c>
      <c r="O14" s="35">
        <f t="shared" si="1"/>
        <v>11216.19375</v>
      </c>
      <c r="P14" s="34">
        <f t="shared" si="2"/>
        <v>10.252705185884189</v>
      </c>
      <c r="Q14" s="34"/>
      <c r="R14" s="35"/>
      <c r="S14" s="35"/>
      <c r="T14" s="36"/>
      <c r="U14" s="36"/>
      <c r="V14" s="35"/>
      <c r="W14" s="35"/>
      <c r="X14" s="36"/>
    </row>
    <row r="15" spans="1:25" x14ac:dyDescent="0.5">
      <c r="A15" s="29" t="s">
        <v>152</v>
      </c>
      <c r="B15" s="29" t="s">
        <v>342</v>
      </c>
      <c r="C15" s="29" t="s">
        <v>343</v>
      </c>
      <c r="D15" s="17">
        <v>8.35</v>
      </c>
      <c r="E15" s="36">
        <v>2.8</v>
      </c>
      <c r="F15" s="35">
        <v>3287.5</v>
      </c>
      <c r="G15" s="35">
        <v>3715</v>
      </c>
      <c r="H15" s="36">
        <v>13.00380228136882</v>
      </c>
      <c r="I15" s="36"/>
      <c r="J15" s="35">
        <v>4389</v>
      </c>
      <c r="K15" s="35">
        <v>4861</v>
      </c>
      <c r="L15" s="34">
        <v>10.754158122579176</v>
      </c>
      <c r="N15" s="35">
        <f t="shared" si="0"/>
        <v>10969.360054347826</v>
      </c>
      <c r="O15" s="35">
        <f t="shared" si="1"/>
        <v>12297.057065217392</v>
      </c>
      <c r="P15" s="34">
        <f t="shared" si="2"/>
        <v>12.103687036358322</v>
      </c>
      <c r="Q15" s="37"/>
      <c r="R15" s="35"/>
      <c r="S15" s="35"/>
      <c r="T15" s="36"/>
      <c r="U15" s="36"/>
      <c r="V15" s="35"/>
      <c r="W15" s="35"/>
      <c r="X15" s="36"/>
    </row>
    <row r="16" spans="1:25" x14ac:dyDescent="0.5">
      <c r="A16" s="29" t="s">
        <v>155</v>
      </c>
      <c r="B16" s="29" t="s">
        <v>348</v>
      </c>
      <c r="C16" s="29" t="s">
        <v>339</v>
      </c>
      <c r="D16" s="17">
        <v>8.35</v>
      </c>
      <c r="E16" s="36">
        <v>3</v>
      </c>
      <c r="F16" s="35">
        <v>2895.5</v>
      </c>
      <c r="G16" s="35">
        <v>3183.5</v>
      </c>
      <c r="H16" s="36">
        <v>9.9464686582628214</v>
      </c>
      <c r="I16" s="36"/>
      <c r="J16" s="35">
        <v>4422.5</v>
      </c>
      <c r="K16" s="35">
        <v>4852</v>
      </c>
      <c r="L16" s="34">
        <v>9.7117015262860367</v>
      </c>
      <c r="N16" s="35">
        <f t="shared" si="0"/>
        <v>10218.220923913042</v>
      </c>
      <c r="O16" s="35">
        <f t="shared" si="1"/>
        <v>11224.190489130435</v>
      </c>
      <c r="P16" s="34">
        <f t="shared" si="2"/>
        <v>9.8448602032393602</v>
      </c>
      <c r="Q16" s="34"/>
      <c r="R16" s="35"/>
      <c r="S16" s="35"/>
      <c r="T16" s="36"/>
      <c r="U16" s="36"/>
      <c r="V16" s="35"/>
      <c r="W16" s="35"/>
      <c r="X16" s="36"/>
      <c r="Y16" s="35"/>
    </row>
    <row r="17" spans="1:25" x14ac:dyDescent="0.5">
      <c r="A17" s="29" t="s">
        <v>58</v>
      </c>
      <c r="B17" s="29" t="s">
        <v>353</v>
      </c>
      <c r="C17" s="29" t="s">
        <v>328</v>
      </c>
      <c r="D17" s="34">
        <v>8.35</v>
      </c>
      <c r="E17" s="34">
        <v>3.9</v>
      </c>
      <c r="F17" s="35">
        <v>3102</v>
      </c>
      <c r="G17" s="35">
        <v>3497</v>
      </c>
      <c r="H17" s="36">
        <f>((G17-F17)/F17)*100</f>
        <v>12.733720180528691</v>
      </c>
      <c r="I17" s="36"/>
      <c r="J17" s="35">
        <v>4125</v>
      </c>
      <c r="K17" s="35">
        <v>4626</v>
      </c>
      <c r="L17" s="36">
        <f>((K17-J17)/J17)*100</f>
        <v>12.145454545454545</v>
      </c>
      <c r="N17" s="35">
        <f t="shared" si="0"/>
        <v>10334.057608695653</v>
      </c>
      <c r="O17" s="35">
        <f t="shared" si="1"/>
        <v>11625.701630434782</v>
      </c>
      <c r="P17" s="34">
        <f t="shared" si="2"/>
        <v>12.498904792753107</v>
      </c>
      <c r="Q17" s="34"/>
      <c r="R17" s="35"/>
      <c r="S17" s="35"/>
      <c r="T17" s="36"/>
      <c r="U17" s="36"/>
      <c r="V17" s="35"/>
      <c r="W17" s="35"/>
      <c r="X17" s="36"/>
      <c r="Y17" s="35"/>
    </row>
    <row r="18" spans="1:25" x14ac:dyDescent="0.5">
      <c r="A18" s="29" t="s">
        <v>59</v>
      </c>
      <c r="B18" s="29" t="s">
        <v>352</v>
      </c>
      <c r="C18" s="29" t="s">
        <v>318</v>
      </c>
      <c r="D18" s="34">
        <v>8.3699999999999992</v>
      </c>
      <c r="E18" s="34">
        <v>4.5999999999999996</v>
      </c>
      <c r="F18" s="35">
        <v>2964</v>
      </c>
      <c r="G18" s="35">
        <v>3464</v>
      </c>
      <c r="H18" s="36">
        <f>((G18-F18)/F18)*100</f>
        <v>16.869095816464238</v>
      </c>
      <c r="I18" s="36"/>
      <c r="J18" s="35">
        <v>4023</v>
      </c>
      <c r="K18" s="35">
        <v>4498</v>
      </c>
      <c r="L18" s="36">
        <f>((K18-J18)/J18)*100</f>
        <v>11.807109122545365</v>
      </c>
      <c r="N18" s="35">
        <f t="shared" si="0"/>
        <v>9955.8326086956513</v>
      </c>
      <c r="O18" s="35">
        <f t="shared" si="1"/>
        <v>11431.647826086955</v>
      </c>
      <c r="P18" s="34">
        <f t="shared" si="2"/>
        <v>14.823624255215917</v>
      </c>
      <c r="Q18" s="34"/>
      <c r="R18" s="35"/>
      <c r="S18" s="35"/>
      <c r="T18" s="36"/>
      <c r="U18" s="36"/>
      <c r="V18" s="35"/>
      <c r="W18" s="35"/>
      <c r="X18" s="36"/>
    </row>
    <row r="19" spans="1:25" x14ac:dyDescent="0.5">
      <c r="A19" s="29" t="s">
        <v>169</v>
      </c>
      <c r="B19" s="29" t="s">
        <v>364</v>
      </c>
      <c r="C19" s="29" t="s">
        <v>369</v>
      </c>
      <c r="D19" s="17">
        <v>8.4499999999999993</v>
      </c>
      <c r="E19" s="36">
        <v>4.8</v>
      </c>
      <c r="F19" s="35">
        <v>2501.25</v>
      </c>
      <c r="G19" s="35">
        <v>2700.5</v>
      </c>
      <c r="H19" s="36">
        <v>7.9660169915042474</v>
      </c>
      <c r="I19" s="36"/>
      <c r="J19" s="35">
        <v>4240.5</v>
      </c>
      <c r="K19" s="35">
        <v>4666</v>
      </c>
      <c r="L19" s="34">
        <v>10.034194080886689</v>
      </c>
      <c r="N19" s="35">
        <f t="shared" si="0"/>
        <v>9247.078125</v>
      </c>
      <c r="O19" s="35">
        <f t="shared" si="1"/>
        <v>10071.402989130434</v>
      </c>
      <c r="P19" s="34">
        <f t="shared" si="2"/>
        <v>8.9144360303588819</v>
      </c>
      <c r="Q19" s="34"/>
      <c r="R19" s="35"/>
      <c r="S19" s="35"/>
      <c r="T19" s="36"/>
      <c r="U19" s="36"/>
      <c r="V19" s="35"/>
      <c r="W19" s="35"/>
      <c r="X19" s="36"/>
    </row>
    <row r="20" spans="1:25" x14ac:dyDescent="0.5">
      <c r="A20" s="29" t="s">
        <v>177</v>
      </c>
      <c r="B20" s="29" t="s">
        <v>286</v>
      </c>
      <c r="C20" s="29" t="s">
        <v>230</v>
      </c>
      <c r="D20" s="17">
        <v>8.48</v>
      </c>
      <c r="E20" s="36">
        <v>3.4</v>
      </c>
      <c r="F20" s="35">
        <v>3082.5</v>
      </c>
      <c r="G20" s="35">
        <v>3355.5</v>
      </c>
      <c r="H20" s="36">
        <v>8.8564476885644776</v>
      </c>
      <c r="I20" s="36"/>
      <c r="J20" s="35">
        <v>4313</v>
      </c>
      <c r="K20" s="35">
        <v>4722</v>
      </c>
      <c r="L20" s="34">
        <v>9.4829584975654999</v>
      </c>
      <c r="N20" s="35">
        <f t="shared" si="0"/>
        <v>10483.025815217392</v>
      </c>
      <c r="O20" s="35">
        <f t="shared" si="1"/>
        <v>11438.470923913042</v>
      </c>
      <c r="P20" s="34">
        <f t="shared" si="2"/>
        <v>9.1142111594221706</v>
      </c>
      <c r="Q20" s="37"/>
      <c r="R20" s="35"/>
      <c r="S20" s="35"/>
      <c r="T20" s="36"/>
      <c r="U20" s="36"/>
      <c r="V20" s="35"/>
      <c r="W20" s="35"/>
      <c r="X20" s="36"/>
    </row>
    <row r="21" spans="1:25" x14ac:dyDescent="0.5">
      <c r="A21" s="29" t="s">
        <v>60</v>
      </c>
      <c r="B21" s="29" t="s">
        <v>332</v>
      </c>
      <c r="C21" s="29" t="s">
        <v>328</v>
      </c>
      <c r="D21" s="34">
        <v>8.49</v>
      </c>
      <c r="E21" s="34">
        <v>5.4</v>
      </c>
      <c r="F21" s="35">
        <v>2945.5</v>
      </c>
      <c r="G21" s="35">
        <v>3464</v>
      </c>
      <c r="H21" s="36">
        <f>((G21-F21)/F21)*100</f>
        <v>17.603123408589376</v>
      </c>
      <c r="I21" s="36"/>
      <c r="J21" s="35">
        <v>4358</v>
      </c>
      <c r="K21" s="35">
        <v>4898</v>
      </c>
      <c r="L21" s="36">
        <f>((K21-J21)/J21)*100</f>
        <v>12.391005048187242</v>
      </c>
      <c r="N21" s="35">
        <f t="shared" si="0"/>
        <v>10253.802445652174</v>
      </c>
      <c r="O21" s="35">
        <f t="shared" si="1"/>
        <v>11831.647826086955</v>
      </c>
      <c r="P21" s="34">
        <f t="shared" si="2"/>
        <v>15.387905011801942</v>
      </c>
      <c r="Q21" s="34"/>
      <c r="R21" s="35"/>
      <c r="S21" s="35"/>
      <c r="T21" s="36"/>
      <c r="U21" s="36"/>
      <c r="V21" s="35"/>
      <c r="W21" s="35"/>
      <c r="X21" s="36"/>
    </row>
    <row r="22" spans="1:25" x14ac:dyDescent="0.5">
      <c r="A22" s="29" t="s">
        <v>61</v>
      </c>
      <c r="B22" s="29" t="s">
        <v>350</v>
      </c>
      <c r="C22" s="29" t="s">
        <v>351</v>
      </c>
      <c r="D22" s="34">
        <v>8.49</v>
      </c>
      <c r="E22" s="34">
        <v>5.3</v>
      </c>
      <c r="F22" s="35">
        <v>2934</v>
      </c>
      <c r="G22" s="35">
        <v>3170.5</v>
      </c>
      <c r="H22" s="36">
        <f>((G22-F22)/F22)*100</f>
        <v>8.0606680299931828</v>
      </c>
      <c r="I22" s="36"/>
      <c r="J22" s="35">
        <v>3989</v>
      </c>
      <c r="K22" s="35">
        <v>4456</v>
      </c>
      <c r="L22" s="36">
        <f>((K22-J22)/J22)*100</f>
        <v>11.707194785660567</v>
      </c>
      <c r="N22" s="35">
        <f t="shared" si="0"/>
        <v>9861.7836956521751</v>
      </c>
      <c r="O22" s="35">
        <f t="shared" si="1"/>
        <v>10802.16929347826</v>
      </c>
      <c r="P22" s="34">
        <f t="shared" si="2"/>
        <v>9.5356542675000959</v>
      </c>
      <c r="Q22" s="37"/>
      <c r="R22" s="35"/>
      <c r="S22" s="35"/>
      <c r="T22" s="36"/>
      <c r="U22" s="36"/>
      <c r="V22" s="35"/>
      <c r="W22" s="35"/>
      <c r="X22" s="36"/>
    </row>
    <row r="23" spans="1:25" s="30" customFormat="1" x14ac:dyDescent="0.5">
      <c r="C23" s="30" t="s">
        <v>46</v>
      </c>
      <c r="D23" s="38">
        <f>AVERAGE(D2:D22)</f>
        <v>8.2528571428571418</v>
      </c>
      <c r="E23" s="38">
        <f t="shared" ref="E23:L23" si="3">AVERAGE(E2:E22)</f>
        <v>3.4238095238095232</v>
      </c>
      <c r="F23" s="39">
        <f t="shared" si="3"/>
        <v>3128.4404761904761</v>
      </c>
      <c r="G23" s="39">
        <f t="shared" si="3"/>
        <v>3485.9166666666665</v>
      </c>
      <c r="H23" s="38">
        <f t="shared" si="3"/>
        <v>11.398052580744835</v>
      </c>
      <c r="I23" s="38"/>
      <c r="J23" s="39">
        <f>AVERAGE(J2:J22)</f>
        <v>4449.5</v>
      </c>
      <c r="K23" s="39">
        <f t="shared" si="3"/>
        <v>4885.7619047619046</v>
      </c>
      <c r="L23" s="38">
        <f t="shared" si="3"/>
        <v>9.8872801223028635</v>
      </c>
      <c r="M23" s="31"/>
      <c r="N23" s="39">
        <f>AVERAGE(N2:N22)</f>
        <v>10711.481670548654</v>
      </c>
      <c r="O23" s="39">
        <f>AVERAGE(O2:O22)</f>
        <v>11863.278797877847</v>
      </c>
      <c r="P23" s="38">
        <f t="shared" si="2"/>
        <v>10.75292067666113</v>
      </c>
      <c r="Q23" s="40"/>
      <c r="R23" s="39"/>
      <c r="S23" s="39"/>
      <c r="T23" s="41"/>
      <c r="U23" s="41"/>
      <c r="V23" s="39"/>
      <c r="W23" s="39"/>
      <c r="X23" s="41"/>
    </row>
    <row r="24" spans="1:25" s="30" customFormat="1" x14ac:dyDescent="0.5">
      <c r="C24" s="30" t="s">
        <v>89</v>
      </c>
      <c r="D24" s="38">
        <f>STDEV(D2:D22)</f>
        <v>0.17335347868280165</v>
      </c>
      <c r="E24" s="38">
        <f t="shared" ref="E24:P24" si="4">STDEV(E2:E22)</f>
        <v>1.2090925365350509</v>
      </c>
      <c r="F24" s="39">
        <f t="shared" si="4"/>
        <v>232.36044070530144</v>
      </c>
      <c r="G24" s="39">
        <f t="shared" si="4"/>
        <v>282.81130340446674</v>
      </c>
      <c r="H24" s="38">
        <f t="shared" si="4"/>
        <v>2.8618160531516845</v>
      </c>
      <c r="I24" s="38"/>
      <c r="J24" s="39">
        <f t="shared" si="4"/>
        <v>281.96489143153974</v>
      </c>
      <c r="K24" s="39">
        <f t="shared" si="4"/>
        <v>256.24942044069189</v>
      </c>
      <c r="L24" s="38">
        <f t="shared" si="4"/>
        <v>1.9622765023570081</v>
      </c>
      <c r="M24" s="38"/>
      <c r="N24" s="39">
        <f t="shared" si="4"/>
        <v>646.69811912722412</v>
      </c>
      <c r="O24" s="39">
        <f t="shared" si="4"/>
        <v>706.24997751775129</v>
      </c>
      <c r="P24" s="38">
        <f t="shared" si="4"/>
        <v>2.1839721173233944</v>
      </c>
      <c r="Q24" s="40"/>
      <c r="R24" s="39"/>
      <c r="S24" s="39"/>
      <c r="T24" s="41"/>
      <c r="U24" s="41"/>
      <c r="V24" s="39"/>
      <c r="W24" s="39"/>
      <c r="X24" s="41"/>
    </row>
    <row r="25" spans="1:25" x14ac:dyDescent="0.5">
      <c r="A25" s="29" t="s">
        <v>163</v>
      </c>
      <c r="B25" s="29" t="s">
        <v>378</v>
      </c>
      <c r="C25" s="29" t="s">
        <v>403</v>
      </c>
      <c r="D25" s="17">
        <v>8.51</v>
      </c>
      <c r="E25" s="36">
        <v>4.0999999999999996</v>
      </c>
      <c r="F25" s="35">
        <v>2997.5</v>
      </c>
      <c r="G25" s="35">
        <v>3398</v>
      </c>
      <c r="H25" s="36">
        <v>13.361134278565471</v>
      </c>
      <c r="I25" s="36"/>
      <c r="J25" s="35">
        <v>4068.5</v>
      </c>
      <c r="K25" s="35">
        <v>4662</v>
      </c>
      <c r="L25" s="34">
        <v>14.5876858793167</v>
      </c>
      <c r="N25" s="35">
        <f t="shared" ref="N25:N88" si="5">((F25*3683)/1840)+J25</f>
        <v>10068.38722826087</v>
      </c>
      <c r="O25" s="35">
        <f t="shared" ref="O25:O88" si="6">((G25*3683)/1840)+K25</f>
        <v>11463.540217391304</v>
      </c>
      <c r="P25" s="34">
        <f t="shared" si="2"/>
        <v>13.856767300470837</v>
      </c>
      <c r="Q25" s="34"/>
      <c r="R25" s="35"/>
      <c r="S25" s="35"/>
      <c r="T25" s="36"/>
      <c r="U25" s="36"/>
      <c r="V25" s="35"/>
      <c r="W25" s="35"/>
      <c r="X25" s="36"/>
    </row>
    <row r="26" spans="1:25" x14ac:dyDescent="0.5">
      <c r="A26" s="29" t="s">
        <v>62</v>
      </c>
      <c r="B26" s="29" t="s">
        <v>213</v>
      </c>
      <c r="C26" s="29" t="s">
        <v>394</v>
      </c>
      <c r="D26" s="37">
        <v>8.52</v>
      </c>
      <c r="E26" s="37">
        <v>4.3</v>
      </c>
      <c r="F26" s="35">
        <v>2848.5</v>
      </c>
      <c r="G26" s="35">
        <v>3145</v>
      </c>
      <c r="H26" s="36">
        <f>((G26-F26)/F26)*100</f>
        <v>10.40898718623837</v>
      </c>
      <c r="I26" s="36"/>
      <c r="J26" s="35">
        <v>3859</v>
      </c>
      <c r="K26" s="35">
        <v>4326</v>
      </c>
      <c r="L26" s="36">
        <f>((K26-J26)/J26)*100</f>
        <v>12.101580720393883</v>
      </c>
      <c r="N26" s="35">
        <f t="shared" si="5"/>
        <v>9560.6442934782608</v>
      </c>
      <c r="O26" s="35">
        <f t="shared" si="6"/>
        <v>10621.127717391304</v>
      </c>
      <c r="P26" s="34">
        <f t="shared" si="2"/>
        <v>11.092175290282958</v>
      </c>
      <c r="Q26" s="34"/>
      <c r="R26" s="35"/>
      <c r="S26" s="35"/>
      <c r="T26" s="36"/>
      <c r="U26" s="36"/>
      <c r="V26" s="35"/>
      <c r="W26" s="35"/>
      <c r="X26" s="36"/>
    </row>
    <row r="27" spans="1:25" x14ac:dyDescent="0.5">
      <c r="A27" s="29" t="s">
        <v>138</v>
      </c>
      <c r="B27" s="29" t="s">
        <v>206</v>
      </c>
      <c r="C27" s="29" t="s">
        <v>388</v>
      </c>
      <c r="D27" s="17">
        <v>8.5299999999999994</v>
      </c>
      <c r="E27" s="36">
        <v>4.3</v>
      </c>
      <c r="F27" s="35">
        <v>2896</v>
      </c>
      <c r="G27" s="35">
        <v>3412</v>
      </c>
      <c r="H27" s="36">
        <v>17.817679558011047</v>
      </c>
      <c r="I27" s="36"/>
      <c r="J27" s="35">
        <v>4282.5</v>
      </c>
      <c r="K27" s="35">
        <v>4842</v>
      </c>
      <c r="L27" s="34">
        <v>13.064798598949212</v>
      </c>
      <c r="N27" s="35">
        <f t="shared" si="5"/>
        <v>10079.221739130435</v>
      </c>
      <c r="O27" s="35">
        <f t="shared" si="6"/>
        <v>11671.563043478262</v>
      </c>
      <c r="P27" s="34">
        <f t="shared" si="2"/>
        <v>15.798256507899813</v>
      </c>
      <c r="Q27" s="34"/>
      <c r="R27" s="35"/>
      <c r="S27" s="35"/>
      <c r="T27" s="36"/>
      <c r="U27" s="36"/>
      <c r="V27" s="35"/>
      <c r="W27" s="35"/>
      <c r="X27" s="36"/>
    </row>
    <row r="28" spans="1:25" x14ac:dyDescent="0.5">
      <c r="A28" s="29" t="s">
        <v>160</v>
      </c>
      <c r="B28" s="29" t="s">
        <v>356</v>
      </c>
      <c r="C28" s="29" t="s">
        <v>357</v>
      </c>
      <c r="D28" s="17">
        <v>8.5299999999999994</v>
      </c>
      <c r="E28" s="36">
        <v>3.5</v>
      </c>
      <c r="F28" s="35">
        <v>3184.5</v>
      </c>
      <c r="G28" s="35">
        <v>3547</v>
      </c>
      <c r="H28" s="36">
        <v>11.383262678599467</v>
      </c>
      <c r="I28" s="36"/>
      <c r="J28" s="35">
        <v>4243.5</v>
      </c>
      <c r="K28" s="35">
        <v>4756</v>
      </c>
      <c r="L28" s="34">
        <v>12.077294685990339</v>
      </c>
      <c r="N28" s="35">
        <f t="shared" si="5"/>
        <v>10617.692119565218</v>
      </c>
      <c r="O28" s="35">
        <f t="shared" si="6"/>
        <v>11855.783152173914</v>
      </c>
      <c r="P28" s="34">
        <f t="shared" si="2"/>
        <v>11.660641678687085</v>
      </c>
      <c r="Q28" s="37"/>
      <c r="R28" s="35"/>
      <c r="S28" s="35"/>
      <c r="T28" s="36"/>
      <c r="U28" s="36"/>
      <c r="V28" s="35"/>
      <c r="W28" s="35"/>
      <c r="X28" s="36"/>
    </row>
    <row r="29" spans="1:25" x14ac:dyDescent="0.5">
      <c r="A29" s="29" t="s">
        <v>147</v>
      </c>
      <c r="B29" s="29" t="s">
        <v>332</v>
      </c>
      <c r="C29" s="29" t="s">
        <v>335</v>
      </c>
      <c r="D29" s="17">
        <v>8.5500000000000007</v>
      </c>
      <c r="E29" s="36">
        <v>3.8</v>
      </c>
      <c r="F29" s="35">
        <v>2916</v>
      </c>
      <c r="G29" s="35">
        <v>3209.5</v>
      </c>
      <c r="H29" s="36">
        <v>10.065157750342935</v>
      </c>
      <c r="I29" s="36"/>
      <c r="J29" s="35">
        <v>4244</v>
      </c>
      <c r="K29" s="35">
        <v>4746.5</v>
      </c>
      <c r="L29" s="34">
        <v>11.840245051837888</v>
      </c>
      <c r="N29" s="35">
        <f t="shared" si="5"/>
        <v>10080.754347826087</v>
      </c>
      <c r="O29" s="35">
        <f t="shared" si="6"/>
        <v>11170.732880434782</v>
      </c>
      <c r="P29" s="34">
        <f t="shared" si="2"/>
        <v>10.812469930325687</v>
      </c>
      <c r="Q29" s="34"/>
      <c r="R29" s="35"/>
      <c r="S29" s="35"/>
      <c r="T29" s="36"/>
      <c r="U29" s="36"/>
      <c r="V29" s="35"/>
      <c r="W29" s="35"/>
      <c r="X29" s="36"/>
    </row>
    <row r="30" spans="1:25" x14ac:dyDescent="0.5">
      <c r="A30" s="29" t="s">
        <v>144</v>
      </c>
      <c r="B30" s="29" t="s">
        <v>327</v>
      </c>
      <c r="C30" s="29" t="s">
        <v>328</v>
      </c>
      <c r="D30" s="17">
        <v>8.56</v>
      </c>
      <c r="E30" s="36">
        <v>4.0999999999999996</v>
      </c>
      <c r="F30" s="35">
        <v>2842.5</v>
      </c>
      <c r="G30" s="35">
        <v>3245</v>
      </c>
      <c r="H30" s="36">
        <v>14.160070360598064</v>
      </c>
      <c r="I30" s="36"/>
      <c r="J30" s="35">
        <v>4118.5</v>
      </c>
      <c r="K30" s="35">
        <v>4475</v>
      </c>
      <c r="L30" s="34">
        <v>8.6560641010076491</v>
      </c>
      <c r="N30" s="35">
        <f t="shared" si="5"/>
        <v>9808.1345108695641</v>
      </c>
      <c r="O30" s="35">
        <f t="shared" si="6"/>
        <v>10970.290760869564</v>
      </c>
      <c r="P30" s="34">
        <f t="shared" si="2"/>
        <v>11.848902038528081</v>
      </c>
      <c r="Q30" s="34"/>
      <c r="R30" s="35"/>
      <c r="S30" s="35"/>
      <c r="T30" s="36"/>
      <c r="U30" s="36"/>
      <c r="V30" s="35"/>
      <c r="W30" s="35"/>
      <c r="X30" s="36"/>
    </row>
    <row r="31" spans="1:25" x14ac:dyDescent="0.5">
      <c r="A31" s="29" t="s">
        <v>63</v>
      </c>
      <c r="B31" s="29" t="s">
        <v>265</v>
      </c>
      <c r="C31" s="29" t="s">
        <v>324</v>
      </c>
      <c r="D31" s="34">
        <v>8.56</v>
      </c>
      <c r="E31" s="34">
        <v>4.9999999999999991</v>
      </c>
      <c r="F31" s="35">
        <v>2612.75</v>
      </c>
      <c r="G31" s="35">
        <v>3092</v>
      </c>
      <c r="H31" s="36">
        <f>((G31-F31)/F31)*100</f>
        <v>18.342742321308965</v>
      </c>
      <c r="I31" s="36"/>
      <c r="J31" s="35">
        <v>4325</v>
      </c>
      <c r="K31" s="35">
        <v>4851</v>
      </c>
      <c r="L31" s="36">
        <f>((K31-J31)/J31)*100</f>
        <v>12.161849710982658</v>
      </c>
      <c r="N31" s="35">
        <f t="shared" si="5"/>
        <v>9554.7599184782612</v>
      </c>
      <c r="O31" s="35">
        <f t="shared" si="6"/>
        <v>11040.041304347826</v>
      </c>
      <c r="P31" s="34">
        <f t="shared" si="2"/>
        <v>15.544936749244012</v>
      </c>
      <c r="Q31" s="34"/>
      <c r="R31" s="35"/>
      <c r="S31" s="35"/>
      <c r="T31" s="36"/>
      <c r="U31" s="36"/>
      <c r="V31" s="35"/>
      <c r="W31" s="35"/>
      <c r="X31" s="36"/>
    </row>
    <row r="32" spans="1:25" x14ac:dyDescent="0.5">
      <c r="A32" s="29" t="s">
        <v>151</v>
      </c>
      <c r="B32" s="29" t="s">
        <v>334</v>
      </c>
      <c r="C32" s="29" t="s">
        <v>339</v>
      </c>
      <c r="D32" s="17">
        <v>8.56</v>
      </c>
      <c r="E32" s="36">
        <v>4.3</v>
      </c>
      <c r="F32" s="35">
        <v>2784.5</v>
      </c>
      <c r="G32" s="35">
        <v>3255.5</v>
      </c>
      <c r="H32" s="36">
        <v>16.915065541389836</v>
      </c>
      <c r="I32" s="36"/>
      <c r="J32" s="35">
        <v>4349</v>
      </c>
      <c r="K32" s="35">
        <v>4840</v>
      </c>
      <c r="L32" s="34">
        <v>11.28995171303748</v>
      </c>
      <c r="N32" s="35">
        <f t="shared" si="5"/>
        <v>9922.5399456521736</v>
      </c>
      <c r="O32" s="35">
        <f t="shared" si="6"/>
        <v>11356.307880434782</v>
      </c>
      <c r="P32" s="34">
        <f t="shared" si="2"/>
        <v>14.449606075013612</v>
      </c>
      <c r="Q32" s="34"/>
      <c r="R32" s="35"/>
      <c r="S32" s="35"/>
      <c r="T32" s="36"/>
      <c r="U32" s="36"/>
      <c r="V32" s="35"/>
      <c r="W32" s="35"/>
      <c r="X32" s="36"/>
    </row>
    <row r="33" spans="1:25" x14ac:dyDescent="0.5">
      <c r="A33" s="29" t="s">
        <v>127</v>
      </c>
      <c r="B33" s="29" t="s">
        <v>258</v>
      </c>
      <c r="C33" s="29" t="s">
        <v>259</v>
      </c>
      <c r="D33" s="17">
        <v>8.58</v>
      </c>
      <c r="E33" s="36">
        <v>3.9</v>
      </c>
      <c r="F33" s="35">
        <v>2985.5</v>
      </c>
      <c r="G33" s="35">
        <v>3248</v>
      </c>
      <c r="H33" s="36">
        <v>8.7924970691676432</v>
      </c>
      <c r="I33" s="36"/>
      <c r="J33" s="35">
        <v>4128.5</v>
      </c>
      <c r="K33" s="35">
        <v>4750</v>
      </c>
      <c r="L33" s="34">
        <v>15.053893665980381</v>
      </c>
      <c r="N33" s="35">
        <f t="shared" si="5"/>
        <v>10104.367663043478</v>
      </c>
      <c r="O33" s="35">
        <f t="shared" si="6"/>
        <v>11251.295652173914</v>
      </c>
      <c r="P33" s="34">
        <f t="shared" si="2"/>
        <v>11.350814097207705</v>
      </c>
      <c r="Q33" s="34"/>
      <c r="R33" s="35"/>
      <c r="S33" s="35"/>
      <c r="T33" s="36"/>
      <c r="U33" s="36"/>
      <c r="V33" s="35"/>
      <c r="W33" s="35"/>
      <c r="X33" s="36"/>
      <c r="Y33" s="35"/>
    </row>
    <row r="34" spans="1:25" x14ac:dyDescent="0.5">
      <c r="A34" s="29" t="s">
        <v>150</v>
      </c>
      <c r="B34" s="29" t="s">
        <v>332</v>
      </c>
      <c r="C34" s="29" t="s">
        <v>231</v>
      </c>
      <c r="D34" s="17">
        <v>8.58</v>
      </c>
      <c r="E34" s="36">
        <v>4.8</v>
      </c>
      <c r="F34" s="35">
        <v>2904.5</v>
      </c>
      <c r="G34" s="35">
        <v>3412</v>
      </c>
      <c r="H34" s="36">
        <v>17.472886899638493</v>
      </c>
      <c r="I34" s="36"/>
      <c r="J34" s="35">
        <v>4193.5</v>
      </c>
      <c r="K34" s="35">
        <v>4756</v>
      </c>
      <c r="L34" s="34">
        <v>13.413616310957435</v>
      </c>
      <c r="N34" s="35">
        <f t="shared" si="5"/>
        <v>10007.235597826086</v>
      </c>
      <c r="O34" s="35">
        <f t="shared" si="6"/>
        <v>11585.563043478262</v>
      </c>
      <c r="P34" s="34">
        <f t="shared" si="2"/>
        <v>15.771862571068503</v>
      </c>
      <c r="Q34" s="37"/>
      <c r="R34" s="35"/>
      <c r="S34" s="35"/>
      <c r="T34" s="36"/>
      <c r="U34" s="36"/>
      <c r="V34" s="35"/>
      <c r="W34" s="35"/>
      <c r="X34" s="36"/>
    </row>
    <row r="35" spans="1:25" x14ac:dyDescent="0.5">
      <c r="A35" s="29" t="s">
        <v>154</v>
      </c>
      <c r="B35" s="29" t="s">
        <v>344</v>
      </c>
      <c r="C35" s="29" t="s">
        <v>345</v>
      </c>
      <c r="D35" s="17">
        <v>8.58</v>
      </c>
      <c r="E35" s="36">
        <v>4.9000000000000004</v>
      </c>
      <c r="F35" s="35">
        <v>2717.5</v>
      </c>
      <c r="G35" s="35">
        <v>3045</v>
      </c>
      <c r="H35" s="36">
        <v>12.051517939282428</v>
      </c>
      <c r="I35" s="36"/>
      <c r="J35" s="35">
        <v>4141.5</v>
      </c>
      <c r="K35" s="35">
        <v>4792</v>
      </c>
      <c r="L35" s="34">
        <v>15.70686949173005</v>
      </c>
      <c r="N35" s="35">
        <f t="shared" si="5"/>
        <v>9580.9307065217399</v>
      </c>
      <c r="O35" s="35">
        <f t="shared" si="6"/>
        <v>10886.964673913044</v>
      </c>
      <c r="P35" s="34">
        <f t="shared" si="2"/>
        <v>13.631598092054739</v>
      </c>
      <c r="Q35" s="37"/>
      <c r="R35" s="35"/>
      <c r="S35" s="35"/>
      <c r="T35" s="36"/>
      <c r="U35" s="36"/>
      <c r="V35" s="35"/>
      <c r="W35" s="35"/>
      <c r="X35" s="36"/>
    </row>
    <row r="36" spans="1:25" x14ac:dyDescent="0.5">
      <c r="A36" s="29" t="s">
        <v>64</v>
      </c>
      <c r="B36" s="29" t="s">
        <v>286</v>
      </c>
      <c r="C36" s="29" t="s">
        <v>316</v>
      </c>
      <c r="D36" s="34">
        <v>8.6</v>
      </c>
      <c r="E36" s="34">
        <v>4.0999999999999996</v>
      </c>
      <c r="F36" s="35">
        <v>3032.5</v>
      </c>
      <c r="G36" s="35">
        <v>3340.25</v>
      </c>
      <c r="H36" s="36">
        <f>((G36-F36)/F36)*100</f>
        <v>10.148392415498764</v>
      </c>
      <c r="I36" s="36"/>
      <c r="J36" s="35">
        <v>4215</v>
      </c>
      <c r="K36" s="35">
        <v>4785</v>
      </c>
      <c r="L36" s="36">
        <f>((K36-J36)/J36)*100</f>
        <v>13.523131672597867</v>
      </c>
      <c r="N36" s="35">
        <f t="shared" si="5"/>
        <v>10284.94429347826</v>
      </c>
      <c r="O36" s="35">
        <f t="shared" si="6"/>
        <v>11470.946059782607</v>
      </c>
      <c r="P36" s="34">
        <f t="shared" si="2"/>
        <v>11.53143597536447</v>
      </c>
      <c r="Q36" s="34"/>
      <c r="R36" s="35"/>
      <c r="S36" s="35"/>
      <c r="T36" s="36"/>
      <c r="U36" s="36"/>
      <c r="V36" s="35"/>
      <c r="W36" s="35"/>
      <c r="X36" s="36"/>
    </row>
    <row r="37" spans="1:25" x14ac:dyDescent="0.5">
      <c r="A37" s="29" t="s">
        <v>119</v>
      </c>
      <c r="B37" s="29" t="s">
        <v>244</v>
      </c>
      <c r="C37" s="29" t="s">
        <v>245</v>
      </c>
      <c r="D37" s="17">
        <v>8.61</v>
      </c>
      <c r="E37" s="36">
        <v>4.4000000000000004</v>
      </c>
      <c r="F37" s="35">
        <v>2974.5</v>
      </c>
      <c r="G37" s="35">
        <v>3289</v>
      </c>
      <c r="H37" s="36">
        <v>10.573205580769878</v>
      </c>
      <c r="I37" s="36"/>
      <c r="J37" s="35">
        <v>4117</v>
      </c>
      <c r="K37" s="35">
        <v>4788</v>
      </c>
      <c r="L37" s="34">
        <v>16.298275443283945</v>
      </c>
      <c r="N37" s="35">
        <f t="shared" si="5"/>
        <v>10070.84972826087</v>
      </c>
      <c r="O37" s="35">
        <f t="shared" si="6"/>
        <v>11371.362499999999</v>
      </c>
      <c r="P37" s="34">
        <f t="shared" si="2"/>
        <v>12.913634964581233</v>
      </c>
    </row>
    <row r="38" spans="1:25" x14ac:dyDescent="0.5">
      <c r="A38" s="29" t="s">
        <v>132</v>
      </c>
      <c r="B38" s="29" t="s">
        <v>270</v>
      </c>
      <c r="C38" s="29" t="s">
        <v>271</v>
      </c>
      <c r="D38" s="17">
        <v>8.67</v>
      </c>
      <c r="E38" s="36">
        <v>4.4000000000000004</v>
      </c>
      <c r="F38" s="35">
        <v>2697.5</v>
      </c>
      <c r="G38" s="35">
        <v>2945.5</v>
      </c>
      <c r="H38" s="36">
        <v>9.1936978683966633</v>
      </c>
      <c r="I38" s="36"/>
      <c r="J38" s="35">
        <v>4198</v>
      </c>
      <c r="K38" s="35">
        <v>4779</v>
      </c>
      <c r="L38" s="34">
        <v>13.839923773225346</v>
      </c>
      <c r="N38" s="35">
        <f t="shared" si="5"/>
        <v>9597.3980978260879</v>
      </c>
      <c r="O38" s="35">
        <f t="shared" si="6"/>
        <v>10674.802445652174</v>
      </c>
      <c r="P38" s="34">
        <f t="shared" si="2"/>
        <v>11.226004557111473</v>
      </c>
    </row>
    <row r="39" spans="1:25" x14ac:dyDescent="0.5">
      <c r="A39" s="29" t="s">
        <v>156</v>
      </c>
      <c r="B39" s="29" t="s">
        <v>265</v>
      </c>
      <c r="C39" s="29" t="s">
        <v>324</v>
      </c>
      <c r="D39" s="17">
        <v>8.67</v>
      </c>
      <c r="E39" s="36">
        <v>5.5</v>
      </c>
      <c r="F39" s="35">
        <v>2841</v>
      </c>
      <c r="G39" s="35">
        <v>3315.5</v>
      </c>
      <c r="H39" s="36">
        <v>16.701865540302709</v>
      </c>
      <c r="I39" s="36"/>
      <c r="J39" s="35">
        <v>3869</v>
      </c>
      <c r="K39" s="35">
        <v>4589</v>
      </c>
      <c r="L39" s="34">
        <v>18.609459808736105</v>
      </c>
      <c r="N39" s="35">
        <f t="shared" si="5"/>
        <v>9555.6320652173927</v>
      </c>
      <c r="O39" s="35">
        <f t="shared" si="6"/>
        <v>11225.405706521738</v>
      </c>
      <c r="P39" s="34">
        <f t="shared" si="2"/>
        <v>17.474235402829503</v>
      </c>
    </row>
    <row r="40" spans="1:25" x14ac:dyDescent="0.5">
      <c r="A40" s="29" t="s">
        <v>65</v>
      </c>
      <c r="B40" s="29" t="s">
        <v>217</v>
      </c>
      <c r="C40" s="29" t="s">
        <v>218</v>
      </c>
      <c r="D40" s="34">
        <v>8.68</v>
      </c>
      <c r="E40" s="34">
        <v>6</v>
      </c>
      <c r="F40" s="35">
        <v>2501.5</v>
      </c>
      <c r="G40" s="35">
        <v>2982.5</v>
      </c>
      <c r="H40" s="36">
        <f>((G40-F40)/F40)*100</f>
        <v>19.228462922246653</v>
      </c>
      <c r="I40" s="36"/>
      <c r="J40" s="35">
        <v>3845</v>
      </c>
      <c r="K40" s="35">
        <v>4512</v>
      </c>
      <c r="L40" s="36">
        <f>((K40-J40)/J40)*100</f>
        <v>17.347204161248374</v>
      </c>
      <c r="N40" s="35">
        <f t="shared" si="5"/>
        <v>8852.0785326086952</v>
      </c>
      <c r="O40" s="35">
        <f t="shared" si="6"/>
        <v>10481.86277173913</v>
      </c>
      <c r="P40" s="34">
        <f t="shared" si="2"/>
        <v>18.411316993254687</v>
      </c>
    </row>
    <row r="41" spans="1:25" x14ac:dyDescent="0.5">
      <c r="A41" s="29" t="s">
        <v>66</v>
      </c>
      <c r="B41" s="29" t="s">
        <v>371</v>
      </c>
      <c r="C41" s="29" t="s">
        <v>408</v>
      </c>
      <c r="D41" s="34">
        <v>8.68</v>
      </c>
      <c r="E41" s="34">
        <v>5.9</v>
      </c>
      <c r="F41" s="35">
        <v>2631</v>
      </c>
      <c r="G41" s="35">
        <v>2942</v>
      </c>
      <c r="H41" s="36">
        <f>((G41-F41)/F41)*100</f>
        <v>11.820600532117066</v>
      </c>
      <c r="I41" s="36"/>
      <c r="J41" s="35">
        <v>3648</v>
      </c>
      <c r="K41" s="35">
        <v>4223</v>
      </c>
      <c r="L41" s="36">
        <f>((K41-J41)/J41)*100</f>
        <v>15.762061403508772</v>
      </c>
      <c r="N41" s="35">
        <f t="shared" si="5"/>
        <v>8914.2896739130447</v>
      </c>
      <c r="O41" s="35">
        <f t="shared" si="6"/>
        <v>10111.796739130434</v>
      </c>
      <c r="P41" s="34">
        <f t="shared" si="2"/>
        <v>13.433566879947795</v>
      </c>
    </row>
    <row r="42" spans="1:25" x14ac:dyDescent="0.5">
      <c r="A42" s="29" t="s">
        <v>67</v>
      </c>
      <c r="B42" s="29" t="s">
        <v>214</v>
      </c>
      <c r="C42" s="29" t="s">
        <v>395</v>
      </c>
      <c r="D42" s="37">
        <v>8.7100000000000009</v>
      </c>
      <c r="E42" s="37">
        <v>6</v>
      </c>
      <c r="F42" s="35">
        <v>2550.5</v>
      </c>
      <c r="G42" s="35">
        <v>2896</v>
      </c>
      <c r="H42" s="36">
        <f>((G42-F42)/F42)*100</f>
        <v>13.546363458145461</v>
      </c>
      <c r="I42" s="36"/>
      <c r="J42" s="35">
        <v>4256</v>
      </c>
      <c r="K42" s="35">
        <v>4785</v>
      </c>
      <c r="L42" s="36">
        <f>((K42-J42)/J42)*100</f>
        <v>12.42951127819549</v>
      </c>
      <c r="N42" s="35">
        <f t="shared" si="5"/>
        <v>9361.1584239130425</v>
      </c>
      <c r="O42" s="35">
        <f t="shared" si="6"/>
        <v>10581.721739130435</v>
      </c>
      <c r="P42" s="34">
        <f t="shared" si="2"/>
        <v>13.038592660706053</v>
      </c>
    </row>
    <row r="43" spans="1:25" x14ac:dyDescent="0.5">
      <c r="A43" s="29" t="s">
        <v>68</v>
      </c>
      <c r="B43" s="29" t="s">
        <v>332</v>
      </c>
      <c r="C43" s="29" t="s">
        <v>229</v>
      </c>
      <c r="D43" s="34">
        <v>8.7100000000000009</v>
      </c>
      <c r="E43" s="34">
        <v>6.6</v>
      </c>
      <c r="F43" s="35">
        <v>2514</v>
      </c>
      <c r="G43" s="35">
        <v>2914</v>
      </c>
      <c r="H43" s="36">
        <f>((G43-F43)/F43)*100</f>
        <v>15.910898965791567</v>
      </c>
      <c r="I43" s="36"/>
      <c r="J43" s="35">
        <v>4058</v>
      </c>
      <c r="K43" s="35">
        <v>4519</v>
      </c>
      <c r="L43" s="36">
        <f>((K43-J43)/J43)*100</f>
        <v>11.360275998028586</v>
      </c>
      <c r="N43" s="35">
        <f t="shared" si="5"/>
        <v>9090.0989130434791</v>
      </c>
      <c r="O43" s="35">
        <f t="shared" si="6"/>
        <v>10351.751086956523</v>
      </c>
      <c r="P43" s="34">
        <f t="shared" si="2"/>
        <v>13.879410840103027</v>
      </c>
    </row>
    <row r="44" spans="1:25" x14ac:dyDescent="0.5">
      <c r="A44" s="29" t="s">
        <v>192</v>
      </c>
      <c r="B44" s="29" t="s">
        <v>310</v>
      </c>
      <c r="C44" s="29" t="s">
        <v>311</v>
      </c>
      <c r="D44" s="17">
        <v>8.7100000000000009</v>
      </c>
      <c r="E44" s="36">
        <v>4.8</v>
      </c>
      <c r="F44" s="35">
        <v>2763</v>
      </c>
      <c r="G44" s="35">
        <v>3246</v>
      </c>
      <c r="H44" s="36">
        <v>17.480998914223669</v>
      </c>
      <c r="I44" s="36"/>
      <c r="J44" s="35">
        <v>4200.5</v>
      </c>
      <c r="K44" s="35">
        <v>4778</v>
      </c>
      <c r="L44" s="34">
        <v>13.748363290084514</v>
      </c>
      <c r="N44" s="35">
        <f t="shared" si="5"/>
        <v>9731.0048913043465</v>
      </c>
      <c r="O44" s="35">
        <f t="shared" si="6"/>
        <v>11275.292391304349</v>
      </c>
      <c r="P44" s="34">
        <f t="shared" si="2"/>
        <v>15.869763886153033</v>
      </c>
    </row>
    <row r="45" spans="1:25" x14ac:dyDescent="0.5">
      <c r="A45" s="29" t="s">
        <v>128</v>
      </c>
      <c r="B45" s="29" t="s">
        <v>260</v>
      </c>
      <c r="C45" s="29" t="s">
        <v>261</v>
      </c>
      <c r="D45" s="17">
        <v>8.7200000000000006</v>
      </c>
      <c r="E45" s="36">
        <v>5.2</v>
      </c>
      <c r="F45" s="35">
        <v>2685.5</v>
      </c>
      <c r="G45" s="35">
        <v>2946</v>
      </c>
      <c r="H45" s="36">
        <v>9.7002420405883445</v>
      </c>
      <c r="I45" s="36"/>
      <c r="J45" s="35">
        <v>4181</v>
      </c>
      <c r="K45" s="35">
        <v>4872.5</v>
      </c>
      <c r="L45" s="34">
        <v>16.539105477158575</v>
      </c>
      <c r="N45" s="35">
        <f t="shared" si="5"/>
        <v>9556.3785326086945</v>
      </c>
      <c r="O45" s="35">
        <f t="shared" si="6"/>
        <v>10769.303260869565</v>
      </c>
      <c r="P45" s="34">
        <f t="shared" si="2"/>
        <v>12.692305187808072</v>
      </c>
    </row>
    <row r="46" spans="1:25" x14ac:dyDescent="0.5">
      <c r="A46" s="29" t="s">
        <v>191</v>
      </c>
      <c r="B46" s="29" t="s">
        <v>309</v>
      </c>
      <c r="C46" s="29" t="s">
        <v>282</v>
      </c>
      <c r="D46" s="17">
        <v>8.7200000000000006</v>
      </c>
      <c r="E46" s="36">
        <v>5</v>
      </c>
      <c r="F46" s="35">
        <v>2644.5</v>
      </c>
      <c r="G46" s="35">
        <v>2874</v>
      </c>
      <c r="H46" s="36">
        <v>8.678389109472489</v>
      </c>
      <c r="I46" s="36"/>
      <c r="J46" s="35">
        <v>4125</v>
      </c>
      <c r="K46" s="35">
        <v>4807</v>
      </c>
      <c r="L46" s="34">
        <v>16.533333333333331</v>
      </c>
      <c r="N46" s="35">
        <f t="shared" si="5"/>
        <v>9418.3116847826095</v>
      </c>
      <c r="O46" s="35">
        <f t="shared" si="6"/>
        <v>10559.685869565217</v>
      </c>
      <c r="P46" s="34">
        <f t="shared" si="2"/>
        <v>12.118670765873603</v>
      </c>
    </row>
    <row r="47" spans="1:25" x14ac:dyDescent="0.5">
      <c r="A47" s="29" t="s">
        <v>149</v>
      </c>
      <c r="B47" s="29" t="s">
        <v>338</v>
      </c>
      <c r="C47" s="29" t="s">
        <v>320</v>
      </c>
      <c r="D47" s="17">
        <v>8.73</v>
      </c>
      <c r="E47" s="36">
        <v>5.4</v>
      </c>
      <c r="F47" s="35">
        <v>2740</v>
      </c>
      <c r="G47" s="35">
        <v>3213.5</v>
      </c>
      <c r="H47" s="36">
        <v>17.28102189781022</v>
      </c>
      <c r="I47" s="36"/>
      <c r="J47" s="35">
        <v>4209.5</v>
      </c>
      <c r="K47" s="35">
        <v>4757</v>
      </c>
      <c r="L47" s="34">
        <v>13.006295284475591</v>
      </c>
      <c r="N47" s="35">
        <f t="shared" si="5"/>
        <v>9693.967391304348</v>
      </c>
      <c r="O47" s="35">
        <f t="shared" si="6"/>
        <v>11189.239402173913</v>
      </c>
      <c r="P47" s="34">
        <f t="shared" si="2"/>
        <v>15.42476831736456</v>
      </c>
    </row>
    <row r="48" spans="1:25" x14ac:dyDescent="0.5">
      <c r="A48" s="29" t="s">
        <v>69</v>
      </c>
      <c r="B48" s="29" t="s">
        <v>212</v>
      </c>
      <c r="C48" s="29" t="s">
        <v>393</v>
      </c>
      <c r="D48" s="37">
        <v>8.74</v>
      </c>
      <c r="E48" s="37">
        <v>4.8</v>
      </c>
      <c r="F48" s="35">
        <v>2891.5</v>
      </c>
      <c r="G48" s="35">
        <v>3298</v>
      </c>
      <c r="H48" s="36">
        <f>((G48-F48)/F48)*100</f>
        <v>14.058447172747709</v>
      </c>
      <c r="I48" s="36"/>
      <c r="J48" s="35">
        <v>4235</v>
      </c>
      <c r="K48" s="35">
        <v>4856</v>
      </c>
      <c r="L48" s="36">
        <f>((K48-J48)/J48)*100</f>
        <v>14.663518299881936</v>
      </c>
      <c r="N48" s="35">
        <f t="shared" si="5"/>
        <v>10022.714402173913</v>
      </c>
      <c r="O48" s="35">
        <f t="shared" si="6"/>
        <v>11457.377173913042</v>
      </c>
      <c r="P48" s="34">
        <f t="shared" si="2"/>
        <v>14.314114063032196</v>
      </c>
    </row>
    <row r="49" spans="1:16" x14ac:dyDescent="0.5">
      <c r="A49" s="29" t="s">
        <v>141</v>
      </c>
      <c r="B49" s="29" t="s">
        <v>321</v>
      </c>
      <c r="C49" s="29" t="s">
        <v>322</v>
      </c>
      <c r="D49" s="17">
        <v>8.74</v>
      </c>
      <c r="E49" s="36">
        <v>6.7</v>
      </c>
      <c r="F49" s="35">
        <v>2279</v>
      </c>
      <c r="G49" s="35">
        <v>2638.5</v>
      </c>
      <c r="H49" s="36">
        <v>15.774462483545415</v>
      </c>
      <c r="I49" s="36"/>
      <c r="J49" s="35">
        <v>3890</v>
      </c>
      <c r="K49" s="35">
        <v>4425</v>
      </c>
      <c r="L49" s="34">
        <v>13.753213367609254</v>
      </c>
      <c r="N49" s="35">
        <f t="shared" si="5"/>
        <v>8451.7157608695652</v>
      </c>
      <c r="O49" s="35">
        <f t="shared" si="6"/>
        <v>9706.3019021739128</v>
      </c>
      <c r="P49" s="34">
        <f t="shared" si="2"/>
        <v>14.844159183782915</v>
      </c>
    </row>
    <row r="50" spans="1:16" x14ac:dyDescent="0.5">
      <c r="A50" s="29" t="s">
        <v>143</v>
      </c>
      <c r="B50" s="29" t="s">
        <v>325</v>
      </c>
      <c r="C50" s="29" t="s">
        <v>326</v>
      </c>
      <c r="D50" s="17">
        <v>8.74</v>
      </c>
      <c r="E50" s="36">
        <v>6.5</v>
      </c>
      <c r="F50" s="35">
        <v>2415</v>
      </c>
      <c r="G50" s="35">
        <v>2813.5</v>
      </c>
      <c r="H50" s="36">
        <v>16.501035196687372</v>
      </c>
      <c r="I50" s="36"/>
      <c r="J50" s="35">
        <v>4197.5</v>
      </c>
      <c r="K50" s="35">
        <v>4807</v>
      </c>
      <c r="L50" s="34">
        <v>14.520547945205479</v>
      </c>
      <c r="N50" s="35">
        <f t="shared" si="5"/>
        <v>9031.4375</v>
      </c>
      <c r="O50" s="35">
        <f t="shared" si="6"/>
        <v>10438.587228260869</v>
      </c>
      <c r="P50" s="34">
        <f t="shared" si="2"/>
        <v>15.580573172995649</v>
      </c>
    </row>
    <row r="51" spans="1:16" x14ac:dyDescent="0.5">
      <c r="A51" s="29" t="s">
        <v>200</v>
      </c>
      <c r="B51" s="29" t="s">
        <v>372</v>
      </c>
      <c r="C51" s="29" t="s">
        <v>409</v>
      </c>
      <c r="D51" s="17">
        <v>8.74</v>
      </c>
      <c r="E51" s="36">
        <v>5</v>
      </c>
      <c r="F51" s="35">
        <v>2469</v>
      </c>
      <c r="G51" s="35">
        <v>2915.5</v>
      </c>
      <c r="H51" s="36">
        <v>18.084244633454841</v>
      </c>
      <c r="I51" s="36"/>
      <c r="J51" s="35">
        <v>3944.5</v>
      </c>
      <c r="K51" s="35">
        <v>4475</v>
      </c>
      <c r="L51" s="34">
        <v>13.44910635061478</v>
      </c>
      <c r="N51" s="35">
        <f t="shared" si="5"/>
        <v>8886.5255434782612</v>
      </c>
      <c r="O51" s="35">
        <f t="shared" si="6"/>
        <v>10310.753532608695</v>
      </c>
      <c r="P51" s="34">
        <f t="shared" si="2"/>
        <v>16.026826031864175</v>
      </c>
    </row>
    <row r="52" spans="1:16" x14ac:dyDescent="0.5">
      <c r="A52" s="29" t="s">
        <v>190</v>
      </c>
      <c r="B52" s="29" t="s">
        <v>307</v>
      </c>
      <c r="C52" s="29" t="s">
        <v>308</v>
      </c>
      <c r="D52" s="17">
        <v>8.76</v>
      </c>
      <c r="E52" s="36">
        <v>5.5</v>
      </c>
      <c r="F52" s="35">
        <v>2596.5</v>
      </c>
      <c r="G52" s="35">
        <v>3124</v>
      </c>
      <c r="H52" s="36">
        <v>20.315809743886</v>
      </c>
      <c r="I52" s="36"/>
      <c r="J52" s="35">
        <v>3858.5</v>
      </c>
      <c r="K52" s="35">
        <v>4448</v>
      </c>
      <c r="L52" s="34">
        <v>15.277957755604509</v>
      </c>
      <c r="N52" s="35">
        <f t="shared" si="5"/>
        <v>9055.7334239130432</v>
      </c>
      <c r="O52" s="35">
        <f t="shared" si="6"/>
        <v>10701.093478260869</v>
      </c>
      <c r="P52" s="34">
        <f t="shared" si="2"/>
        <v>18.169263353126123</v>
      </c>
    </row>
    <row r="53" spans="1:16" x14ac:dyDescent="0.5">
      <c r="A53" s="29" t="s">
        <v>135</v>
      </c>
      <c r="B53" s="29" t="s">
        <v>276</v>
      </c>
      <c r="C53" s="29" t="s">
        <v>233</v>
      </c>
      <c r="D53" s="17">
        <v>8.77</v>
      </c>
      <c r="E53" s="36">
        <v>4.8</v>
      </c>
      <c r="F53" s="35">
        <v>2676</v>
      </c>
      <c r="G53" s="35">
        <v>2985.5</v>
      </c>
      <c r="H53" s="36">
        <v>11.565769805680119</v>
      </c>
      <c r="I53" s="36"/>
      <c r="J53" s="35">
        <v>4072.5</v>
      </c>
      <c r="K53" s="35">
        <v>4517</v>
      </c>
      <c r="L53" s="34">
        <v>10.914671577655003</v>
      </c>
      <c r="N53" s="35">
        <f t="shared" si="5"/>
        <v>9428.8630434782608</v>
      </c>
      <c r="O53" s="35">
        <f t="shared" si="6"/>
        <v>10492.867663043478</v>
      </c>
      <c r="P53" s="34">
        <f t="shared" si="2"/>
        <v>11.284548462088081</v>
      </c>
    </row>
    <row r="54" spans="1:16" x14ac:dyDescent="0.5">
      <c r="A54" s="29" t="s">
        <v>125</v>
      </c>
      <c r="B54" s="29" t="s">
        <v>255</v>
      </c>
      <c r="C54" s="29" t="s">
        <v>256</v>
      </c>
      <c r="D54" s="17">
        <v>8.7799999999999994</v>
      </c>
      <c r="E54" s="36">
        <v>5.2</v>
      </c>
      <c r="F54" s="35">
        <v>2546</v>
      </c>
      <c r="G54" s="35">
        <v>2945.5</v>
      </c>
      <c r="H54" s="36">
        <v>15.691280439905734</v>
      </c>
      <c r="I54" s="36"/>
      <c r="J54" s="35">
        <v>4033.5</v>
      </c>
      <c r="K54" s="35">
        <v>4647.5</v>
      </c>
      <c r="L54" s="34">
        <v>15.222511466468328</v>
      </c>
      <c r="N54" s="35">
        <f t="shared" si="5"/>
        <v>9129.6510869565209</v>
      </c>
      <c r="O54" s="35">
        <f t="shared" si="6"/>
        <v>10543.302445652174</v>
      </c>
      <c r="P54" s="34">
        <f t="shared" si="2"/>
        <v>15.484177272834982</v>
      </c>
    </row>
    <row r="55" spans="1:16" x14ac:dyDescent="0.5">
      <c r="A55" s="29" t="s">
        <v>170</v>
      </c>
      <c r="B55" s="29" t="s">
        <v>365</v>
      </c>
      <c r="C55" s="29" t="s">
        <v>271</v>
      </c>
      <c r="D55" s="17">
        <v>8.7799999999999994</v>
      </c>
      <c r="E55" s="36">
        <v>5.6</v>
      </c>
      <c r="F55" s="35">
        <v>2878.5</v>
      </c>
      <c r="G55" s="35">
        <v>3426</v>
      </c>
      <c r="H55" s="36">
        <v>19.02032308494007</v>
      </c>
      <c r="I55" s="36"/>
      <c r="J55" s="35">
        <v>4034</v>
      </c>
      <c r="K55" s="35">
        <v>4551</v>
      </c>
      <c r="L55" s="34">
        <v>12.816063460585028</v>
      </c>
      <c r="N55" s="35">
        <f t="shared" si="5"/>
        <v>9795.6932065217388</v>
      </c>
      <c r="O55" s="35">
        <f t="shared" si="6"/>
        <v>11408.585869565217</v>
      </c>
      <c r="P55" s="34">
        <f t="shared" si="2"/>
        <v>16.465324393475825</v>
      </c>
    </row>
    <row r="56" spans="1:16" x14ac:dyDescent="0.5">
      <c r="A56" s="29" t="s">
        <v>165</v>
      </c>
      <c r="B56" s="29" t="s">
        <v>380</v>
      </c>
      <c r="C56" s="29" t="s">
        <v>405</v>
      </c>
      <c r="D56" s="17">
        <v>8.8000000000000007</v>
      </c>
      <c r="E56" s="36">
        <v>5.5</v>
      </c>
      <c r="F56" s="35">
        <v>2648</v>
      </c>
      <c r="G56" s="35">
        <v>2985.5</v>
      </c>
      <c r="H56" s="36">
        <v>12.745468277945617</v>
      </c>
      <c r="I56" s="36"/>
      <c r="J56" s="35">
        <v>4068.5</v>
      </c>
      <c r="K56" s="35">
        <v>4549</v>
      </c>
      <c r="L56" s="34">
        <v>11.810249477694482</v>
      </c>
      <c r="N56" s="35">
        <f t="shared" si="5"/>
        <v>9368.8173913043465</v>
      </c>
      <c r="O56" s="35">
        <f t="shared" si="6"/>
        <v>10524.867663043478</v>
      </c>
      <c r="P56" s="34">
        <f t="shared" si="2"/>
        <v>12.339340425314706</v>
      </c>
    </row>
    <row r="57" spans="1:16" x14ac:dyDescent="0.5">
      <c r="A57" s="29" t="s">
        <v>70</v>
      </c>
      <c r="B57" s="29" t="s">
        <v>240</v>
      </c>
      <c r="C57" s="29" t="s">
        <v>349</v>
      </c>
      <c r="D57" s="34">
        <v>8.81</v>
      </c>
      <c r="E57" s="34">
        <v>5.4</v>
      </c>
      <c r="F57" s="35">
        <v>2391</v>
      </c>
      <c r="G57" s="35">
        <v>2875</v>
      </c>
      <c r="H57" s="36">
        <f>((G57-F57)/F57)*100</f>
        <v>20.242576327896277</v>
      </c>
      <c r="I57" s="36"/>
      <c r="J57" s="35">
        <v>3625</v>
      </c>
      <c r="K57" s="35">
        <v>4225</v>
      </c>
      <c r="L57" s="36">
        <f>((K57-J57)/J57)*100</f>
        <v>16.551724137931036</v>
      </c>
      <c r="N57" s="35">
        <f t="shared" si="5"/>
        <v>8410.8983695652169</v>
      </c>
      <c r="O57" s="35">
        <f t="shared" si="6"/>
        <v>9979.6875</v>
      </c>
      <c r="P57" s="34">
        <f t="shared" si="2"/>
        <v>18.651861685922121</v>
      </c>
    </row>
    <row r="58" spans="1:16" x14ac:dyDescent="0.5">
      <c r="A58" s="29" t="s">
        <v>189</v>
      </c>
      <c r="B58" s="29" t="s">
        <v>305</v>
      </c>
      <c r="C58" s="29" t="s">
        <v>306</v>
      </c>
      <c r="D58" s="17">
        <v>8.81</v>
      </c>
      <c r="E58" s="36">
        <v>5.0999999999999996</v>
      </c>
      <c r="F58" s="35">
        <v>2796</v>
      </c>
      <c r="G58" s="35">
        <v>3246</v>
      </c>
      <c r="H58" s="36">
        <v>16.094420600858371</v>
      </c>
      <c r="I58" s="36"/>
      <c r="J58" s="35">
        <v>3918.5</v>
      </c>
      <c r="K58" s="35">
        <v>4575.5</v>
      </c>
      <c r="L58" s="34">
        <v>16.766619880056144</v>
      </c>
      <c r="N58" s="35">
        <f t="shared" si="5"/>
        <v>9515.0586956521729</v>
      </c>
      <c r="O58" s="35">
        <f t="shared" si="6"/>
        <v>11072.792391304349</v>
      </c>
      <c r="P58" s="34">
        <f t="shared" si="2"/>
        <v>16.371246310482242</v>
      </c>
    </row>
    <row r="59" spans="1:16" x14ac:dyDescent="0.5">
      <c r="A59" s="29" t="s">
        <v>123</v>
      </c>
      <c r="B59" s="29" t="s">
        <v>251</v>
      </c>
      <c r="C59" s="29" t="s">
        <v>252</v>
      </c>
      <c r="D59" s="17">
        <v>8.82</v>
      </c>
      <c r="E59" s="34">
        <v>5</v>
      </c>
      <c r="F59" s="35">
        <v>2417.5</v>
      </c>
      <c r="G59" s="35">
        <v>2840.5</v>
      </c>
      <c r="H59" s="36">
        <v>17.497414684591519</v>
      </c>
      <c r="I59" s="36"/>
      <c r="J59" s="35">
        <v>3940.5</v>
      </c>
      <c r="K59" s="35">
        <v>4502</v>
      </c>
      <c r="L59" s="34">
        <v>14.249460728333968</v>
      </c>
      <c r="N59" s="35">
        <f t="shared" si="5"/>
        <v>8779.441576086956</v>
      </c>
      <c r="O59" s="35">
        <f t="shared" si="6"/>
        <v>10187.63125</v>
      </c>
      <c r="P59" s="34">
        <f t="shared" si="2"/>
        <v>16.039626913727716</v>
      </c>
    </row>
    <row r="60" spans="1:16" x14ac:dyDescent="0.5">
      <c r="A60" s="29" t="s">
        <v>131</v>
      </c>
      <c r="B60" s="29" t="s">
        <v>268</v>
      </c>
      <c r="C60" s="29" t="s">
        <v>269</v>
      </c>
      <c r="D60" s="17">
        <v>8.82</v>
      </c>
      <c r="E60" s="36">
        <v>4.9000000000000004</v>
      </c>
      <c r="F60" s="35">
        <v>2713.5</v>
      </c>
      <c r="G60" s="35">
        <v>3156</v>
      </c>
      <c r="H60" s="36">
        <v>16.307352128247651</v>
      </c>
      <c r="I60" s="36"/>
      <c r="J60" s="35">
        <v>3931.5</v>
      </c>
      <c r="K60" s="35">
        <v>4590.5</v>
      </c>
      <c r="L60" s="34">
        <v>16.762050108101235</v>
      </c>
      <c r="N60" s="35">
        <f t="shared" si="5"/>
        <v>9362.9241847826088</v>
      </c>
      <c r="O60" s="35">
        <f t="shared" si="6"/>
        <v>10907.645652173913</v>
      </c>
      <c r="P60" s="34">
        <f t="shared" si="2"/>
        <v>16.498280205044402</v>
      </c>
    </row>
    <row r="61" spans="1:16" x14ac:dyDescent="0.5">
      <c r="A61" s="29" t="s">
        <v>71</v>
      </c>
      <c r="B61" s="29" t="s">
        <v>224</v>
      </c>
      <c r="C61" s="29" t="s">
        <v>225</v>
      </c>
      <c r="D61" s="34">
        <v>8.82</v>
      </c>
      <c r="E61" s="34">
        <v>7.6000000000000005</v>
      </c>
      <c r="F61" s="35">
        <v>2541.5</v>
      </c>
      <c r="G61" s="35">
        <v>2956</v>
      </c>
      <c r="H61" s="36">
        <f>((G61-F61)/F61)*100</f>
        <v>16.309266181388942</v>
      </c>
      <c r="I61" s="36"/>
      <c r="J61" s="35">
        <v>3896</v>
      </c>
      <c r="K61" s="35">
        <v>4659</v>
      </c>
      <c r="L61" s="36">
        <f>((K61-J61)/J61)*100</f>
        <v>19.584188911704313</v>
      </c>
      <c r="N61" s="35">
        <f t="shared" si="5"/>
        <v>8983.1437499999993</v>
      </c>
      <c r="O61" s="35">
        <f t="shared" si="6"/>
        <v>10575.819565217393</v>
      </c>
      <c r="P61" s="34">
        <f t="shared" si="2"/>
        <v>17.729604017718113</v>
      </c>
    </row>
    <row r="62" spans="1:16" x14ac:dyDescent="0.5">
      <c r="A62" s="29" t="s">
        <v>72</v>
      </c>
      <c r="B62" s="29" t="s">
        <v>232</v>
      </c>
      <c r="C62" s="29" t="s">
        <v>228</v>
      </c>
      <c r="D62" s="34">
        <v>8.82</v>
      </c>
      <c r="E62" s="34">
        <v>4.3</v>
      </c>
      <c r="F62" s="35">
        <v>2544</v>
      </c>
      <c r="G62" s="35">
        <v>2803</v>
      </c>
      <c r="H62" s="36">
        <f>((G62-F62)/F62)*100</f>
        <v>10.180817610062894</v>
      </c>
      <c r="I62" s="36"/>
      <c r="J62" s="35">
        <v>4021</v>
      </c>
      <c r="K62" s="35">
        <v>4651</v>
      </c>
      <c r="L62" s="36">
        <f>((K62-J62)/J62)*100</f>
        <v>15.667744342203433</v>
      </c>
      <c r="N62" s="35">
        <f t="shared" si="5"/>
        <v>9113.1478260869553</v>
      </c>
      <c r="O62" s="35">
        <f t="shared" si="6"/>
        <v>10261.570108695652</v>
      </c>
      <c r="P62" s="34">
        <f t="shared" si="2"/>
        <v>12.601817774987326</v>
      </c>
    </row>
    <row r="63" spans="1:16" x14ac:dyDescent="0.5">
      <c r="A63" s="29" t="s">
        <v>129</v>
      </c>
      <c r="B63" s="29" t="s">
        <v>263</v>
      </c>
      <c r="C63" s="29" t="s">
        <v>264</v>
      </c>
      <c r="D63" s="17">
        <v>8.83</v>
      </c>
      <c r="E63" s="36">
        <v>5.3</v>
      </c>
      <c r="F63" s="35">
        <v>2595.5</v>
      </c>
      <c r="G63" s="35">
        <v>3042</v>
      </c>
      <c r="H63" s="36">
        <v>17.202851088422268</v>
      </c>
      <c r="I63" s="36"/>
      <c r="J63" s="35">
        <v>3907</v>
      </c>
      <c r="K63" s="35">
        <v>4578</v>
      </c>
      <c r="L63" s="34">
        <v>17.174302533913487</v>
      </c>
      <c r="N63" s="35">
        <f t="shared" si="5"/>
        <v>9102.2317934782604</v>
      </c>
      <c r="O63" s="35">
        <f t="shared" si="6"/>
        <v>10666.959782608696</v>
      </c>
      <c r="P63" s="34">
        <f t="shared" si="2"/>
        <v>17.190597038536872</v>
      </c>
    </row>
    <row r="64" spans="1:16" x14ac:dyDescent="0.5">
      <c r="A64" s="29" t="s">
        <v>130</v>
      </c>
      <c r="B64" s="29" t="s">
        <v>266</v>
      </c>
      <c r="C64" s="29" t="s">
        <v>267</v>
      </c>
      <c r="D64" s="17">
        <v>8.83</v>
      </c>
      <c r="E64" s="36">
        <v>5.3</v>
      </c>
      <c r="F64" s="35">
        <v>2518</v>
      </c>
      <c r="G64" s="35">
        <v>2885.5</v>
      </c>
      <c r="H64" s="36">
        <v>14.594916600476568</v>
      </c>
      <c r="I64" s="36"/>
      <c r="J64" s="35">
        <v>3888.5</v>
      </c>
      <c r="K64" s="35">
        <v>4398.5</v>
      </c>
      <c r="L64" s="34">
        <v>13.115597274013115</v>
      </c>
      <c r="N64" s="35">
        <f t="shared" si="5"/>
        <v>8928.6054347826084</v>
      </c>
      <c r="O64" s="35">
        <f t="shared" si="6"/>
        <v>10174.204619565218</v>
      </c>
      <c r="P64" s="34">
        <f t="shared" si="2"/>
        <v>13.950657735755767</v>
      </c>
    </row>
    <row r="65" spans="1:16" x14ac:dyDescent="0.5">
      <c r="A65" s="29" t="s">
        <v>73</v>
      </c>
      <c r="B65" s="29" t="s">
        <v>207</v>
      </c>
      <c r="C65" s="29" t="s">
        <v>389</v>
      </c>
      <c r="D65" s="37">
        <v>8.84</v>
      </c>
      <c r="E65" s="37">
        <v>4.3</v>
      </c>
      <c r="F65" s="35">
        <v>3204</v>
      </c>
      <c r="G65" s="35">
        <v>3655</v>
      </c>
      <c r="H65" s="36">
        <f>((G65-F65)/F65)*100</f>
        <v>14.076154806491886</v>
      </c>
      <c r="I65" s="36"/>
      <c r="J65" s="35">
        <v>3896</v>
      </c>
      <c r="K65" s="35">
        <v>4451</v>
      </c>
      <c r="L65" s="36">
        <f>((K65-J65)/J65)*100</f>
        <v>14.245379876796715</v>
      </c>
      <c r="N65" s="35">
        <f t="shared" si="5"/>
        <v>10309.223913043479</v>
      </c>
      <c r="O65" s="35">
        <f t="shared" si="6"/>
        <v>11766.959239130436</v>
      </c>
      <c r="P65" s="34">
        <f t="shared" si="2"/>
        <v>14.140107328958049</v>
      </c>
    </row>
    <row r="66" spans="1:16" x14ac:dyDescent="0.5">
      <c r="A66" s="29" t="s">
        <v>146</v>
      </c>
      <c r="B66" s="29" t="s">
        <v>331</v>
      </c>
      <c r="C66" s="29" t="s">
        <v>328</v>
      </c>
      <c r="D66" s="17">
        <v>8.84</v>
      </c>
      <c r="E66" s="36">
        <v>5.6</v>
      </c>
      <c r="F66" s="35">
        <v>2456</v>
      </c>
      <c r="G66" s="35">
        <v>2865.5</v>
      </c>
      <c r="H66" s="36">
        <v>16.673452768729639</v>
      </c>
      <c r="I66" s="36"/>
      <c r="J66" s="35">
        <v>3858.5</v>
      </c>
      <c r="K66" s="35">
        <v>4327</v>
      </c>
      <c r="L66" s="34">
        <v>12.142024102630556</v>
      </c>
      <c r="N66" s="35">
        <f t="shared" si="5"/>
        <v>8774.5043478260868</v>
      </c>
      <c r="O66" s="35">
        <f t="shared" si="6"/>
        <v>10062.672010869566</v>
      </c>
      <c r="P66" s="34">
        <f t="shared" si="2"/>
        <v>14.6808026069601</v>
      </c>
    </row>
    <row r="67" spans="1:16" x14ac:dyDescent="0.5">
      <c r="A67" s="29" t="s">
        <v>184</v>
      </c>
      <c r="B67" s="29" t="s">
        <v>299</v>
      </c>
      <c r="C67" s="29" t="s">
        <v>300</v>
      </c>
      <c r="D67" s="17">
        <v>8.84</v>
      </c>
      <c r="E67" s="36">
        <v>5.9</v>
      </c>
      <c r="F67" s="35">
        <v>2647</v>
      </c>
      <c r="G67" s="35">
        <v>3085.5</v>
      </c>
      <c r="H67" s="36">
        <v>16.565923687193049</v>
      </c>
      <c r="I67" s="36"/>
      <c r="J67" s="35">
        <v>3787</v>
      </c>
      <c r="K67" s="35">
        <v>4192.5</v>
      </c>
      <c r="L67" s="34">
        <v>10.707684182730395</v>
      </c>
      <c r="N67" s="35">
        <f t="shared" si="5"/>
        <v>9085.3157608695656</v>
      </c>
      <c r="O67" s="35">
        <f t="shared" si="6"/>
        <v>10368.530706521738</v>
      </c>
      <c r="P67" s="34">
        <f t="shared" si="2"/>
        <v>14.124054456962043</v>
      </c>
    </row>
    <row r="68" spans="1:16" x14ac:dyDescent="0.5">
      <c r="A68" s="29" t="s">
        <v>158</v>
      </c>
      <c r="B68" s="29" t="s">
        <v>384</v>
      </c>
      <c r="C68" s="29" t="s">
        <v>385</v>
      </c>
      <c r="D68" s="17">
        <v>8.85</v>
      </c>
      <c r="E68" s="36">
        <v>5.7</v>
      </c>
      <c r="F68" s="35">
        <v>2412</v>
      </c>
      <c r="G68" s="35">
        <v>2678.5</v>
      </c>
      <c r="H68" s="36">
        <v>11.048922056384743</v>
      </c>
      <c r="I68" s="36"/>
      <c r="J68" s="35">
        <v>3791.5</v>
      </c>
      <c r="K68" s="35">
        <v>4296.5</v>
      </c>
      <c r="L68" s="34">
        <v>13.319266780957403</v>
      </c>
      <c r="N68" s="35">
        <f t="shared" si="5"/>
        <v>8619.4326086956535</v>
      </c>
      <c r="O68" s="35">
        <f t="shared" si="6"/>
        <v>9657.8671195652169</v>
      </c>
      <c r="P68" s="34">
        <f t="shared" ref="P68:P131" si="7">((O68-N68)/N68)*100</f>
        <v>12.047597075263933</v>
      </c>
    </row>
    <row r="69" spans="1:16" x14ac:dyDescent="0.5">
      <c r="A69" s="29" t="s">
        <v>118</v>
      </c>
      <c r="B69" s="29" t="s">
        <v>204</v>
      </c>
      <c r="C69" s="29" t="s">
        <v>243</v>
      </c>
      <c r="D69" s="17">
        <v>8.86</v>
      </c>
      <c r="E69" s="36">
        <v>4.7</v>
      </c>
      <c r="F69" s="35">
        <v>2569</v>
      </c>
      <c r="G69" s="35">
        <v>2946</v>
      </c>
      <c r="H69" s="36">
        <v>14.674970805760998</v>
      </c>
      <c r="I69" s="36"/>
      <c r="J69" s="35">
        <v>3971</v>
      </c>
      <c r="K69" s="35">
        <v>4656</v>
      </c>
      <c r="L69" s="34">
        <v>17.250062956434149</v>
      </c>
      <c r="N69" s="35">
        <f t="shared" si="5"/>
        <v>9113.1885869565231</v>
      </c>
      <c r="O69" s="35">
        <f t="shared" si="6"/>
        <v>10552.803260869565</v>
      </c>
      <c r="P69" s="34">
        <f t="shared" si="7"/>
        <v>15.797046886240517</v>
      </c>
    </row>
    <row r="70" spans="1:16" x14ac:dyDescent="0.5">
      <c r="A70" s="29" t="s">
        <v>142</v>
      </c>
      <c r="B70" s="29" t="s">
        <v>323</v>
      </c>
      <c r="C70" s="29" t="s">
        <v>324</v>
      </c>
      <c r="D70" s="17">
        <v>8.86</v>
      </c>
      <c r="E70" s="36">
        <v>5.2</v>
      </c>
      <c r="F70" s="35">
        <v>2414</v>
      </c>
      <c r="G70" s="35">
        <v>2772.5</v>
      </c>
      <c r="H70" s="36">
        <v>14.850869925434962</v>
      </c>
      <c r="I70" s="36"/>
      <c r="J70" s="35">
        <v>3978</v>
      </c>
      <c r="K70" s="35">
        <v>4460.5</v>
      </c>
      <c r="L70" s="34">
        <v>12.129210658622423</v>
      </c>
      <c r="N70" s="35">
        <f t="shared" si="5"/>
        <v>8809.9358695652172</v>
      </c>
      <c r="O70" s="35">
        <f t="shared" si="6"/>
        <v>10010.020380434784</v>
      </c>
      <c r="P70" s="34">
        <f t="shared" si="7"/>
        <v>13.621943776178616</v>
      </c>
    </row>
    <row r="71" spans="1:16" x14ac:dyDescent="0.5">
      <c r="A71" s="29" t="s">
        <v>180</v>
      </c>
      <c r="B71" s="29" t="s">
        <v>293</v>
      </c>
      <c r="C71" s="29" t="s">
        <v>294</v>
      </c>
      <c r="D71" s="17">
        <v>8.86</v>
      </c>
      <c r="E71" s="36">
        <v>6.2</v>
      </c>
      <c r="F71" s="35">
        <v>2344.5</v>
      </c>
      <c r="G71" s="35">
        <v>2646</v>
      </c>
      <c r="H71" s="36">
        <v>12.859884836852206</v>
      </c>
      <c r="I71" s="36"/>
      <c r="J71" s="35">
        <v>3750.5</v>
      </c>
      <c r="K71" s="35">
        <v>4501.5</v>
      </c>
      <c r="L71" s="34">
        <v>20.023996800426609</v>
      </c>
      <c r="N71" s="35">
        <f t="shared" si="5"/>
        <v>8443.3225543478256</v>
      </c>
      <c r="O71" s="35">
        <f t="shared" si="6"/>
        <v>9797.8141304347828</v>
      </c>
      <c r="P71" s="34">
        <f t="shared" si="7"/>
        <v>16.042163110178372</v>
      </c>
    </row>
    <row r="72" spans="1:16" x14ac:dyDescent="0.5">
      <c r="A72" s="29" t="s">
        <v>74</v>
      </c>
      <c r="B72" s="29" t="s">
        <v>383</v>
      </c>
      <c r="C72" s="29" t="s">
        <v>386</v>
      </c>
      <c r="D72" s="34">
        <v>8.870000000000001</v>
      </c>
      <c r="E72" s="34">
        <v>5.5</v>
      </c>
      <c r="F72" s="35">
        <v>2391.25</v>
      </c>
      <c r="G72" s="35">
        <v>2739</v>
      </c>
      <c r="H72" s="36">
        <f>((G72-F72)/F72)*100</f>
        <v>14.542603240982748</v>
      </c>
      <c r="I72" s="36"/>
      <c r="J72" s="35">
        <v>3548</v>
      </c>
      <c r="K72" s="35">
        <v>4026</v>
      </c>
      <c r="L72" s="36">
        <f>((K72-J72)/J72)*100</f>
        <v>13.472378804960542</v>
      </c>
      <c r="N72" s="35">
        <f t="shared" si="5"/>
        <v>8334.3987771739121</v>
      </c>
      <c r="O72" s="35">
        <f t="shared" si="6"/>
        <v>9508.4657608695652</v>
      </c>
      <c r="P72" s="34">
        <f t="shared" si="7"/>
        <v>14.087002735112275</v>
      </c>
    </row>
    <row r="73" spans="1:16" x14ac:dyDescent="0.5">
      <c r="A73" s="29" t="s">
        <v>75</v>
      </c>
      <c r="B73" s="29" t="s">
        <v>204</v>
      </c>
      <c r="C73" s="29" t="s">
        <v>399</v>
      </c>
      <c r="D73" s="34">
        <v>8.8800000000000008</v>
      </c>
      <c r="E73" s="34">
        <v>6.6</v>
      </c>
      <c r="F73" s="35">
        <v>2262</v>
      </c>
      <c r="G73" s="35">
        <v>2748</v>
      </c>
      <c r="H73" s="36">
        <f>((G73-F73)/F73)*100</f>
        <v>21.485411140583555</v>
      </c>
      <c r="I73" s="36"/>
      <c r="J73" s="35">
        <v>3521</v>
      </c>
      <c r="K73" s="35">
        <v>4125</v>
      </c>
      <c r="L73" s="36">
        <f>((K73-J73)/J73)*100</f>
        <v>17.154217551831866</v>
      </c>
      <c r="N73" s="35">
        <f t="shared" si="5"/>
        <v>8048.6880434782606</v>
      </c>
      <c r="O73" s="35">
        <f t="shared" si="6"/>
        <v>9625.4804347826084</v>
      </c>
      <c r="P73" s="34">
        <f t="shared" si="7"/>
        <v>19.590675931116508</v>
      </c>
    </row>
    <row r="74" spans="1:16" x14ac:dyDescent="0.5">
      <c r="A74" s="29" t="s">
        <v>133</v>
      </c>
      <c r="B74" s="29" t="s">
        <v>272</v>
      </c>
      <c r="C74" s="29" t="s">
        <v>273</v>
      </c>
      <c r="D74" s="17">
        <v>8.89</v>
      </c>
      <c r="E74" s="36">
        <v>4.2</v>
      </c>
      <c r="F74" s="35">
        <v>2540.5</v>
      </c>
      <c r="G74" s="35">
        <v>2795.5</v>
      </c>
      <c r="H74" s="36">
        <v>10.037394213737453</v>
      </c>
      <c r="I74" s="36"/>
      <c r="J74" s="35">
        <v>3958</v>
      </c>
      <c r="K74" s="35">
        <v>4460</v>
      </c>
      <c r="L74" s="34">
        <v>12.683173319858515</v>
      </c>
      <c r="N74" s="35">
        <f t="shared" si="5"/>
        <v>9043.1421195652183</v>
      </c>
      <c r="O74" s="35">
        <f t="shared" si="6"/>
        <v>10055.557880434782</v>
      </c>
      <c r="P74" s="34">
        <f t="shared" si="7"/>
        <v>11.195398098180499</v>
      </c>
    </row>
    <row r="75" spans="1:16" x14ac:dyDescent="0.5">
      <c r="A75" s="29" t="s">
        <v>183</v>
      </c>
      <c r="B75" s="29" t="s">
        <v>297</v>
      </c>
      <c r="C75" s="29" t="s">
        <v>298</v>
      </c>
      <c r="D75" s="17">
        <v>8.89</v>
      </c>
      <c r="E75" s="36">
        <v>5.2</v>
      </c>
      <c r="F75" s="35">
        <v>2652.5</v>
      </c>
      <c r="G75" s="35">
        <v>3015</v>
      </c>
      <c r="H75" s="36">
        <v>13.666352497643732</v>
      </c>
      <c r="I75" s="36"/>
      <c r="J75" s="35">
        <v>3680</v>
      </c>
      <c r="K75" s="35">
        <v>4377</v>
      </c>
      <c r="L75" s="34">
        <v>18.940217391304348</v>
      </c>
      <c r="N75" s="35">
        <f t="shared" si="5"/>
        <v>8989.32472826087</v>
      </c>
      <c r="O75" s="35">
        <f t="shared" si="6"/>
        <v>10411.915760869564</v>
      </c>
      <c r="P75" s="34">
        <f t="shared" si="7"/>
        <v>15.825338116180362</v>
      </c>
    </row>
    <row r="76" spans="1:16" x14ac:dyDescent="0.5">
      <c r="A76" s="29" t="s">
        <v>120</v>
      </c>
      <c r="B76" s="29" t="s">
        <v>246</v>
      </c>
      <c r="C76" s="29" t="s">
        <v>247</v>
      </c>
      <c r="D76" s="17">
        <v>8.91</v>
      </c>
      <c r="E76" s="36">
        <v>4.3</v>
      </c>
      <c r="F76" s="35">
        <v>2613.5</v>
      </c>
      <c r="G76" s="35">
        <v>3095.5</v>
      </c>
      <c r="H76" s="36">
        <v>18.442701358331739</v>
      </c>
      <c r="I76" s="36"/>
      <c r="J76" s="35">
        <v>3987.5</v>
      </c>
      <c r="K76" s="35">
        <v>4501.5</v>
      </c>
      <c r="L76" s="34">
        <v>12.890282131661444</v>
      </c>
      <c r="N76" s="35">
        <f t="shared" si="5"/>
        <v>9218.7611413043487</v>
      </c>
      <c r="O76" s="35">
        <f t="shared" si="6"/>
        <v>10697.547010869566</v>
      </c>
      <c r="P76" s="34">
        <f t="shared" si="7"/>
        <v>16.041047673310107</v>
      </c>
    </row>
    <row r="77" spans="1:16" x14ac:dyDescent="0.5">
      <c r="A77" s="29" t="s">
        <v>181</v>
      </c>
      <c r="B77" s="29" t="s">
        <v>295</v>
      </c>
      <c r="C77" s="29" t="s">
        <v>296</v>
      </c>
      <c r="D77" s="17">
        <v>8.92</v>
      </c>
      <c r="E77" s="36">
        <v>5.2</v>
      </c>
      <c r="F77" s="35">
        <v>2870.5</v>
      </c>
      <c r="G77" s="35">
        <v>3217.5</v>
      </c>
      <c r="H77" s="36">
        <v>12.088486326423968</v>
      </c>
      <c r="I77" s="36"/>
      <c r="J77" s="35">
        <v>3734.5</v>
      </c>
      <c r="K77" s="35">
        <v>4358.5</v>
      </c>
      <c r="L77" s="34">
        <v>16.709064131744544</v>
      </c>
      <c r="N77" s="35">
        <f t="shared" si="5"/>
        <v>9480.1801630434784</v>
      </c>
      <c r="O77" s="35">
        <f t="shared" si="6"/>
        <v>10798.745923913044</v>
      </c>
      <c r="P77" s="34">
        <f t="shared" si="7"/>
        <v>13.908657200521585</v>
      </c>
    </row>
    <row r="78" spans="1:16" x14ac:dyDescent="0.5">
      <c r="A78" s="29" t="s">
        <v>121</v>
      </c>
      <c r="B78" s="29" t="s">
        <v>223</v>
      </c>
      <c r="C78" s="29" t="s">
        <v>248</v>
      </c>
      <c r="D78" s="17">
        <v>8.93</v>
      </c>
      <c r="E78" s="36">
        <v>6.6</v>
      </c>
      <c r="F78" s="35">
        <v>2763</v>
      </c>
      <c r="G78" s="35">
        <v>3089</v>
      </c>
      <c r="H78" s="36">
        <v>11.79876945349258</v>
      </c>
      <c r="I78" s="36"/>
      <c r="J78" s="35">
        <v>3739</v>
      </c>
      <c r="K78" s="35">
        <v>4426.5</v>
      </c>
      <c r="L78" s="34">
        <v>18.387269323348491</v>
      </c>
      <c r="N78" s="35">
        <f t="shared" si="5"/>
        <v>9269.5048913043465</v>
      </c>
      <c r="O78" s="35">
        <f t="shared" si="6"/>
        <v>10609.536413043479</v>
      </c>
      <c r="P78" s="34">
        <f t="shared" si="7"/>
        <v>14.456344081507591</v>
      </c>
    </row>
    <row r="79" spans="1:16" x14ac:dyDescent="0.5">
      <c r="A79" s="29" t="s">
        <v>182</v>
      </c>
      <c r="B79" s="29" t="s">
        <v>286</v>
      </c>
      <c r="C79" s="29" t="s">
        <v>282</v>
      </c>
      <c r="D79" s="17">
        <v>8.93</v>
      </c>
      <c r="E79" s="36">
        <v>6.4</v>
      </c>
      <c r="F79" s="35">
        <v>2445.5</v>
      </c>
      <c r="G79" s="35">
        <v>2746</v>
      </c>
      <c r="H79" s="36">
        <v>12.287875690042936</v>
      </c>
      <c r="I79" s="36"/>
      <c r="J79" s="35">
        <v>3776</v>
      </c>
      <c r="K79" s="35">
        <v>4222</v>
      </c>
      <c r="L79" s="34">
        <v>11.811440677966102</v>
      </c>
      <c r="N79" s="35">
        <f t="shared" si="5"/>
        <v>8670.9872282608703</v>
      </c>
      <c r="O79" s="35">
        <f t="shared" si="6"/>
        <v>9718.4771739130447</v>
      </c>
      <c r="P79" s="34">
        <f t="shared" si="7"/>
        <v>12.080400052235669</v>
      </c>
    </row>
    <row r="80" spans="1:16" x14ac:dyDescent="0.5">
      <c r="A80" s="29" t="s">
        <v>162</v>
      </c>
      <c r="B80" s="29" t="s">
        <v>375</v>
      </c>
      <c r="C80" s="29" t="s">
        <v>400</v>
      </c>
      <c r="D80" s="17">
        <v>8.94</v>
      </c>
      <c r="E80" s="36">
        <v>6</v>
      </c>
      <c r="F80" s="35">
        <v>2456</v>
      </c>
      <c r="G80" s="35">
        <v>2885.5</v>
      </c>
      <c r="H80" s="36">
        <v>17.487785016286644</v>
      </c>
      <c r="I80" s="36"/>
      <c r="J80" s="35">
        <v>3689.5</v>
      </c>
      <c r="K80" s="35">
        <v>4146.5</v>
      </c>
      <c r="L80" s="34">
        <v>12.38650223607535</v>
      </c>
      <c r="N80" s="35">
        <f t="shared" si="5"/>
        <v>8605.5043478260868</v>
      </c>
      <c r="O80" s="35">
        <f t="shared" si="6"/>
        <v>9922.2046195652183</v>
      </c>
      <c r="P80" s="34">
        <f t="shared" si="7"/>
        <v>15.300675225058191</v>
      </c>
    </row>
    <row r="81" spans="1:16" x14ac:dyDescent="0.5">
      <c r="A81" s="29" t="s">
        <v>176</v>
      </c>
      <c r="B81" s="29" t="s">
        <v>285</v>
      </c>
      <c r="C81" s="29" t="s">
        <v>284</v>
      </c>
      <c r="D81" s="17">
        <v>8.9499999999999993</v>
      </c>
      <c r="E81" s="36">
        <v>6.9</v>
      </c>
      <c r="F81" s="35">
        <v>2344.5</v>
      </c>
      <c r="G81" s="35">
        <v>2807.5</v>
      </c>
      <c r="H81" s="36">
        <v>19.748347195564087</v>
      </c>
      <c r="I81" s="36"/>
      <c r="J81" s="35">
        <v>3904</v>
      </c>
      <c r="K81" s="35">
        <v>4453</v>
      </c>
      <c r="L81" s="34">
        <v>14.0625</v>
      </c>
      <c r="N81" s="35">
        <f t="shared" si="5"/>
        <v>8596.8225543478256</v>
      </c>
      <c r="O81" s="35">
        <f t="shared" si="6"/>
        <v>10072.577445652174</v>
      </c>
      <c r="P81" s="34">
        <f t="shared" si="7"/>
        <v>17.166283030443477</v>
      </c>
    </row>
    <row r="82" spans="1:16" x14ac:dyDescent="0.5">
      <c r="A82" s="29" t="s">
        <v>114</v>
      </c>
      <c r="B82" s="29" t="s">
        <v>234</v>
      </c>
      <c r="C82" s="29" t="s">
        <v>235</v>
      </c>
      <c r="D82" s="17">
        <v>8.9600000000000009</v>
      </c>
      <c r="E82" s="36">
        <v>5</v>
      </c>
      <c r="F82" s="35">
        <v>2687.5</v>
      </c>
      <c r="G82" s="35">
        <v>3215</v>
      </c>
      <c r="H82" s="36">
        <v>19.627906976744185</v>
      </c>
      <c r="I82" s="36"/>
      <c r="J82" s="35">
        <v>3771</v>
      </c>
      <c r="K82" s="35">
        <v>4156.5</v>
      </c>
      <c r="L82" s="34">
        <v>10.222752585521082</v>
      </c>
      <c r="N82" s="35">
        <f t="shared" si="5"/>
        <v>9150.3817934782601</v>
      </c>
      <c r="O82" s="35">
        <f t="shared" si="6"/>
        <v>10591.741847826088</v>
      </c>
      <c r="P82" s="34">
        <f t="shared" si="7"/>
        <v>15.751911634715904</v>
      </c>
    </row>
    <row r="83" spans="1:16" x14ac:dyDescent="0.5">
      <c r="A83" s="29" t="s">
        <v>172</v>
      </c>
      <c r="B83" s="29" t="s">
        <v>366</v>
      </c>
      <c r="C83" s="29" t="s">
        <v>230</v>
      </c>
      <c r="D83" s="17">
        <v>8.9600000000000009</v>
      </c>
      <c r="E83" s="36">
        <v>6.2</v>
      </c>
      <c r="F83" s="35">
        <v>2215.5</v>
      </c>
      <c r="G83" s="35">
        <v>2546</v>
      </c>
      <c r="H83" s="36">
        <v>14.917625818099753</v>
      </c>
      <c r="I83" s="36"/>
      <c r="J83" s="35">
        <v>3772.5</v>
      </c>
      <c r="K83" s="35">
        <v>4287.5</v>
      </c>
      <c r="L83" s="34">
        <v>13.651424784625579</v>
      </c>
      <c r="N83" s="35">
        <f t="shared" si="5"/>
        <v>8207.1122282608703</v>
      </c>
      <c r="O83" s="35">
        <f t="shared" si="6"/>
        <v>9383.6510869565209</v>
      </c>
      <c r="P83" s="34">
        <f t="shared" si="7"/>
        <v>14.335600951626869</v>
      </c>
    </row>
    <row r="84" spans="1:16" x14ac:dyDescent="0.5">
      <c r="A84" s="29" t="s">
        <v>136</v>
      </c>
      <c r="B84" s="29" t="s">
        <v>277</v>
      </c>
      <c r="C84" s="29" t="s">
        <v>278</v>
      </c>
      <c r="D84" s="17">
        <v>8.9700000000000006</v>
      </c>
      <c r="E84" s="36">
        <v>3.4</v>
      </c>
      <c r="F84" s="35">
        <v>2698.5</v>
      </c>
      <c r="G84" s="35">
        <v>3125.5</v>
      </c>
      <c r="H84" s="36">
        <v>15.823605706874188</v>
      </c>
      <c r="I84" s="36"/>
      <c r="J84" s="35">
        <v>3710.5</v>
      </c>
      <c r="K84" s="35">
        <v>4326</v>
      </c>
      <c r="L84" s="34">
        <v>16.588060908233395</v>
      </c>
      <c r="N84" s="35">
        <f t="shared" si="5"/>
        <v>9111.8997282608689</v>
      </c>
      <c r="O84" s="35">
        <f t="shared" si="6"/>
        <v>10582.095923913042</v>
      </c>
      <c r="P84" s="34">
        <f t="shared" si="7"/>
        <v>16.134903143109771</v>
      </c>
    </row>
    <row r="85" spans="1:16" x14ac:dyDescent="0.5">
      <c r="A85" s="29" t="s">
        <v>161</v>
      </c>
      <c r="B85" s="29" t="s">
        <v>374</v>
      </c>
      <c r="C85" s="29" t="s">
        <v>398</v>
      </c>
      <c r="D85" s="17">
        <v>8.9700000000000006</v>
      </c>
      <c r="E85" s="36">
        <v>6.3</v>
      </c>
      <c r="F85" s="35">
        <v>2414</v>
      </c>
      <c r="G85" s="35">
        <v>2788.5</v>
      </c>
      <c r="H85" s="36">
        <v>15.51367025683513</v>
      </c>
      <c r="I85" s="36"/>
      <c r="J85" s="35">
        <v>3669</v>
      </c>
      <c r="K85" s="35">
        <v>4089.5</v>
      </c>
      <c r="L85" s="34">
        <v>11.460888525483783</v>
      </c>
      <c r="N85" s="35">
        <f t="shared" si="5"/>
        <v>8500.9358695652172</v>
      </c>
      <c r="O85" s="35">
        <f t="shared" si="6"/>
        <v>9671.0464673913048</v>
      </c>
      <c r="P85" s="34">
        <f t="shared" si="7"/>
        <v>13.764491531047549</v>
      </c>
    </row>
    <row r="86" spans="1:16" x14ac:dyDescent="0.5">
      <c r="A86" s="29" t="s">
        <v>187</v>
      </c>
      <c r="B86" s="29" t="s">
        <v>304</v>
      </c>
      <c r="C86" s="29" t="s">
        <v>300</v>
      </c>
      <c r="D86" s="17">
        <v>8.9700000000000006</v>
      </c>
      <c r="E86" s="36">
        <v>4.8</v>
      </c>
      <c r="F86" s="35">
        <v>2715.5</v>
      </c>
      <c r="G86" s="35">
        <v>3032</v>
      </c>
      <c r="H86" s="36">
        <v>11.655312097219666</v>
      </c>
      <c r="I86" s="36"/>
      <c r="J86" s="35">
        <v>3924</v>
      </c>
      <c r="K86" s="35">
        <v>4561.5</v>
      </c>
      <c r="L86" s="34">
        <v>16.246177370030583</v>
      </c>
      <c r="N86" s="35">
        <f t="shared" si="5"/>
        <v>9359.4274456521744</v>
      </c>
      <c r="O86" s="35">
        <f t="shared" si="6"/>
        <v>10630.44347826087</v>
      </c>
      <c r="P86" s="34">
        <f t="shared" si="7"/>
        <v>13.580061814562521</v>
      </c>
    </row>
    <row r="87" spans="1:16" x14ac:dyDescent="0.5">
      <c r="A87" s="29" t="s">
        <v>148</v>
      </c>
      <c r="B87" s="29" t="s">
        <v>336</v>
      </c>
      <c r="C87" s="29" t="s">
        <v>337</v>
      </c>
      <c r="D87" s="17">
        <v>8.98</v>
      </c>
      <c r="E87" s="36">
        <v>5.2</v>
      </c>
      <c r="F87" s="35">
        <v>2387.5</v>
      </c>
      <c r="G87" s="35">
        <v>2735.5</v>
      </c>
      <c r="H87" s="36">
        <v>14.575916230366492</v>
      </c>
      <c r="I87" s="36"/>
      <c r="J87" s="35">
        <v>3832</v>
      </c>
      <c r="K87" s="35">
        <v>4326</v>
      </c>
      <c r="L87" s="34">
        <v>12.89144050104384</v>
      </c>
      <c r="N87" s="35">
        <f t="shared" si="5"/>
        <v>8610.892663043478</v>
      </c>
      <c r="O87" s="35">
        <f t="shared" si="6"/>
        <v>9801.4600543478264</v>
      </c>
      <c r="P87" s="34">
        <f t="shared" si="7"/>
        <v>13.826294646710277</v>
      </c>
    </row>
    <row r="88" spans="1:16" x14ac:dyDescent="0.5">
      <c r="A88" s="29" t="s">
        <v>157</v>
      </c>
      <c r="B88" s="29" t="s">
        <v>353</v>
      </c>
      <c r="C88" s="29" t="s">
        <v>229</v>
      </c>
      <c r="D88" s="17">
        <v>8.98</v>
      </c>
      <c r="E88" s="36">
        <v>5.6</v>
      </c>
      <c r="F88" s="35">
        <v>2450</v>
      </c>
      <c r="G88" s="35">
        <v>2814.5</v>
      </c>
      <c r="H88" s="36">
        <v>14.877551020408164</v>
      </c>
      <c r="I88" s="36"/>
      <c r="J88" s="35">
        <v>3655</v>
      </c>
      <c r="K88" s="35">
        <v>4151</v>
      </c>
      <c r="L88" s="34">
        <v>13.57045143638851</v>
      </c>
      <c r="N88" s="35">
        <f t="shared" si="5"/>
        <v>8558.9945652173919</v>
      </c>
      <c r="O88" s="35">
        <f t="shared" si="6"/>
        <v>9784.5888586956535</v>
      </c>
      <c r="P88" s="34">
        <f t="shared" si="7"/>
        <v>14.319372259668356</v>
      </c>
    </row>
    <row r="89" spans="1:16" x14ac:dyDescent="0.5">
      <c r="A89" s="29" t="s">
        <v>76</v>
      </c>
      <c r="B89" s="29" t="s">
        <v>283</v>
      </c>
      <c r="C89" s="29" t="s">
        <v>318</v>
      </c>
      <c r="D89" s="34">
        <v>8.98</v>
      </c>
      <c r="E89" s="34">
        <v>6.5</v>
      </c>
      <c r="F89" s="35">
        <v>2449.5</v>
      </c>
      <c r="G89" s="35">
        <v>3025</v>
      </c>
      <c r="H89" s="36">
        <f>((G89-F89)/F89)*100</f>
        <v>23.49459073280261</v>
      </c>
      <c r="I89" s="36"/>
      <c r="J89" s="35">
        <v>3625</v>
      </c>
      <c r="K89" s="35">
        <v>4321</v>
      </c>
      <c r="L89" s="36">
        <f>((K89-J89)/J89)*100</f>
        <v>19.2</v>
      </c>
      <c r="N89" s="35">
        <f t="shared" ref="N89:N130" si="8">((F89*3683)/1840)+J89</f>
        <v>8527.9937499999996</v>
      </c>
      <c r="O89" s="35">
        <f t="shared" ref="O89:O130" si="9">((G89*3683)/1840)+K89</f>
        <v>10375.932065217392</v>
      </c>
      <c r="P89" s="34">
        <f t="shared" si="7"/>
        <v>21.669086181229815</v>
      </c>
    </row>
    <row r="90" spans="1:16" x14ac:dyDescent="0.5">
      <c r="A90" s="29" t="s">
        <v>122</v>
      </c>
      <c r="B90" s="29" t="s">
        <v>249</v>
      </c>
      <c r="C90" s="29" t="s">
        <v>250</v>
      </c>
      <c r="D90" s="17">
        <v>8.99</v>
      </c>
      <c r="E90" s="36">
        <v>5.8</v>
      </c>
      <c r="F90" s="35">
        <v>2321</v>
      </c>
      <c r="G90" s="35">
        <v>2614</v>
      </c>
      <c r="H90" s="36">
        <v>12.623869021973288</v>
      </c>
      <c r="I90" s="36"/>
      <c r="J90" s="35">
        <v>3496</v>
      </c>
      <c r="K90" s="35">
        <v>4088.5</v>
      </c>
      <c r="L90" s="34">
        <v>16.947940503432495</v>
      </c>
      <c r="N90" s="35">
        <f t="shared" si="8"/>
        <v>8141.7842391304348</v>
      </c>
      <c r="O90" s="35">
        <f t="shared" si="9"/>
        <v>9320.7619565217392</v>
      </c>
      <c r="P90" s="34">
        <f t="shared" si="7"/>
        <v>14.480581685338576</v>
      </c>
    </row>
    <row r="91" spans="1:16" x14ac:dyDescent="0.5">
      <c r="A91" s="29" t="s">
        <v>77</v>
      </c>
      <c r="B91" s="29" t="s">
        <v>363</v>
      </c>
      <c r="C91" s="29" t="s">
        <v>368</v>
      </c>
      <c r="D91" s="34">
        <v>8.99</v>
      </c>
      <c r="E91" s="34">
        <v>5.5</v>
      </c>
      <c r="F91" s="35">
        <v>2570</v>
      </c>
      <c r="G91" s="35">
        <v>3142</v>
      </c>
      <c r="H91" s="36">
        <f>((G91-F91)/F91)*100</f>
        <v>22.2568093385214</v>
      </c>
      <c r="I91" s="36"/>
      <c r="J91" s="35">
        <v>3285</v>
      </c>
      <c r="K91" s="35">
        <v>3856</v>
      </c>
      <c r="L91" s="36">
        <f>((K91-J91)/J91)*100</f>
        <v>17.382039573820396</v>
      </c>
      <c r="N91" s="35">
        <f t="shared" si="8"/>
        <v>8429.190217391304</v>
      </c>
      <c r="O91" s="35">
        <f t="shared" si="9"/>
        <v>10145.122826086958</v>
      </c>
      <c r="P91" s="34">
        <f t="shared" si="7"/>
        <v>20.357027952166757</v>
      </c>
    </row>
    <row r="92" spans="1:16" s="30" customFormat="1" x14ac:dyDescent="0.5">
      <c r="C92" s="30" t="s">
        <v>46</v>
      </c>
      <c r="D92" s="38">
        <f>AVERAGE(D25:D91)</f>
        <v>8.7834328358208982</v>
      </c>
      <c r="E92" s="38">
        <f t="shared" ref="E92:L92" si="10">AVERAGE(E25:E91)</f>
        <v>5.2477611940298505</v>
      </c>
      <c r="F92" s="39">
        <f t="shared" si="10"/>
        <v>2633.9776119402986</v>
      </c>
      <c r="G92" s="39">
        <f t="shared" si="10"/>
        <v>3024.9962686567164</v>
      </c>
      <c r="H92" s="38">
        <f t="shared" si="10"/>
        <v>14.939169538940678</v>
      </c>
      <c r="I92" s="38"/>
      <c r="J92" s="39">
        <f t="shared" si="10"/>
        <v>3935.0373134328356</v>
      </c>
      <c r="K92" s="39">
        <f t="shared" si="10"/>
        <v>4501.3507462686566</v>
      </c>
      <c r="L92" s="38">
        <f t="shared" si="10"/>
        <v>14.443674113247239</v>
      </c>
      <c r="M92" s="31"/>
      <c r="N92" s="39">
        <f>AVERAGE(N25:N91)</f>
        <v>9207.2870660285516</v>
      </c>
      <c r="O92" s="39">
        <f>AVERAGE(O25:O91)</f>
        <v>10556.275342715768</v>
      </c>
      <c r="P92" s="38">
        <f t="shared" si="7"/>
        <v>14.651311151842746</v>
      </c>
    </row>
    <row r="93" spans="1:16" s="30" customFormat="1" x14ac:dyDescent="0.5">
      <c r="C93" s="30" t="s">
        <v>89</v>
      </c>
      <c r="D93" s="38">
        <f>STDEV(D25:D91)</f>
        <v>0.14183379345585706</v>
      </c>
      <c r="E93" s="38">
        <f t="shared" ref="E93:P93" si="11">STDEV(E25:E91)</f>
        <v>0.88066060069858432</v>
      </c>
      <c r="F93" s="39">
        <f t="shared" si="11"/>
        <v>221.56936260621845</v>
      </c>
      <c r="G93" s="39">
        <f t="shared" si="11"/>
        <v>239.56062405892689</v>
      </c>
      <c r="H93" s="38">
        <f t="shared" si="11"/>
        <v>3.4716498660456079</v>
      </c>
      <c r="I93" s="38"/>
      <c r="J93" s="39">
        <f t="shared" si="11"/>
        <v>227.74183472428183</v>
      </c>
      <c r="K93" s="39">
        <f t="shared" si="11"/>
        <v>242.71508760156354</v>
      </c>
      <c r="L93" s="38">
        <f t="shared" si="11"/>
        <v>2.5002908877300127</v>
      </c>
      <c r="M93" s="38"/>
      <c r="N93" s="39">
        <f t="shared" si="11"/>
        <v>593.81942547142637</v>
      </c>
      <c r="O93" s="39">
        <f t="shared" si="11"/>
        <v>622.94039110768063</v>
      </c>
      <c r="P93" s="38">
        <f t="shared" si="11"/>
        <v>2.3290400192462104</v>
      </c>
    </row>
    <row r="94" spans="1:16" x14ac:dyDescent="0.5">
      <c r="A94" s="29" t="s">
        <v>78</v>
      </c>
      <c r="B94" s="29" t="s">
        <v>370</v>
      </c>
      <c r="C94" s="29" t="s">
        <v>292</v>
      </c>
      <c r="D94" s="34">
        <v>9.01</v>
      </c>
      <c r="E94" s="34">
        <v>6.6</v>
      </c>
      <c r="F94" s="35">
        <v>2514.5</v>
      </c>
      <c r="G94" s="35">
        <v>3026</v>
      </c>
      <c r="H94" s="36">
        <f>((G94-F94)/F94)*100</f>
        <v>20.342016305428515</v>
      </c>
      <c r="I94" s="36"/>
      <c r="J94" s="35">
        <v>3225</v>
      </c>
      <c r="K94" s="35">
        <v>3862</v>
      </c>
      <c r="L94" s="36">
        <f>((K94-J94)/J94)*100</f>
        <v>19.751937984496124</v>
      </c>
      <c r="N94" s="35">
        <f t="shared" si="8"/>
        <v>8258.0997282608696</v>
      </c>
      <c r="O94" s="35">
        <f t="shared" si="9"/>
        <v>9918.9336956521729</v>
      </c>
      <c r="P94" s="34">
        <f t="shared" si="7"/>
        <v>20.111575568742492</v>
      </c>
    </row>
    <row r="95" spans="1:16" x14ac:dyDescent="0.5">
      <c r="A95" s="29" t="s">
        <v>137</v>
      </c>
      <c r="B95" s="29" t="s">
        <v>205</v>
      </c>
      <c r="C95" s="29" t="s">
        <v>387</v>
      </c>
      <c r="D95" s="17">
        <v>9.02</v>
      </c>
      <c r="E95" s="36">
        <v>5.7</v>
      </c>
      <c r="F95" s="35">
        <v>2289</v>
      </c>
      <c r="G95" s="35">
        <v>2810</v>
      </c>
      <c r="H95" s="36">
        <v>22.761031017911751</v>
      </c>
      <c r="I95" s="36"/>
      <c r="J95" s="35">
        <v>3456.5</v>
      </c>
      <c r="K95" s="35">
        <v>4081.5</v>
      </c>
      <c r="L95" s="34">
        <v>18.081874728771879</v>
      </c>
      <c r="N95" s="35">
        <f t="shared" si="8"/>
        <v>8038.2320652173912</v>
      </c>
      <c r="O95" s="35">
        <f t="shared" si="9"/>
        <v>9706.08152173913</v>
      </c>
      <c r="P95" s="34">
        <f t="shared" si="7"/>
        <v>20.748958763442126</v>
      </c>
    </row>
    <row r="96" spans="1:16" x14ac:dyDescent="0.5">
      <c r="A96" s="29" t="s">
        <v>139</v>
      </c>
      <c r="B96" s="29" t="s">
        <v>215</v>
      </c>
      <c r="C96" s="29" t="s">
        <v>396</v>
      </c>
      <c r="D96" s="17">
        <v>9.0299999999999994</v>
      </c>
      <c r="E96" s="36">
        <v>5.3</v>
      </c>
      <c r="F96" s="35">
        <v>2563</v>
      </c>
      <c r="G96" s="35">
        <v>2978</v>
      </c>
      <c r="H96" s="36">
        <v>16.191962543893872</v>
      </c>
      <c r="I96" s="36"/>
      <c r="J96" s="17">
        <v>3659</v>
      </c>
      <c r="K96" s="35">
        <v>4268</v>
      </c>
      <c r="L96" s="34">
        <v>16.643891773708663</v>
      </c>
      <c r="N96" s="35">
        <f t="shared" si="8"/>
        <v>8789.1788043478264</v>
      </c>
      <c r="O96" s="35">
        <f t="shared" si="9"/>
        <v>10228.855434782608</v>
      </c>
      <c r="P96" s="34">
        <f t="shared" si="7"/>
        <v>16.38010401748345</v>
      </c>
    </row>
    <row r="97" spans="1:16" x14ac:dyDescent="0.5">
      <c r="A97" s="29" t="s">
        <v>185</v>
      </c>
      <c r="B97" s="29" t="s">
        <v>301</v>
      </c>
      <c r="C97" s="29" t="s">
        <v>284</v>
      </c>
      <c r="D97" s="17">
        <v>9.0299999999999994</v>
      </c>
      <c r="E97" s="36">
        <v>6.9</v>
      </c>
      <c r="F97" s="35">
        <v>2315</v>
      </c>
      <c r="G97" s="35">
        <v>2604</v>
      </c>
      <c r="H97" s="36">
        <v>12.483801295896328</v>
      </c>
      <c r="I97" s="36"/>
      <c r="J97" s="35">
        <v>3621</v>
      </c>
      <c r="K97" s="35">
        <v>4040.5</v>
      </c>
      <c r="L97" s="34">
        <v>11.585197459265396</v>
      </c>
      <c r="N97" s="35">
        <f t="shared" si="8"/>
        <v>8254.7744565217399</v>
      </c>
      <c r="O97" s="35">
        <f t="shared" si="9"/>
        <v>9252.7456521739132</v>
      </c>
      <c r="P97" s="34">
        <f t="shared" si="7"/>
        <v>12.089624021934595</v>
      </c>
    </row>
    <row r="98" spans="1:16" x14ac:dyDescent="0.5">
      <c r="A98" s="29" t="s">
        <v>166</v>
      </c>
      <c r="B98" s="29" t="s">
        <v>382</v>
      </c>
      <c r="C98" s="29" t="s">
        <v>406</v>
      </c>
      <c r="D98" s="17">
        <v>9.0399999999999991</v>
      </c>
      <c r="E98" s="36">
        <v>5.8</v>
      </c>
      <c r="F98" s="35">
        <v>2477.5</v>
      </c>
      <c r="G98" s="35">
        <v>2846</v>
      </c>
      <c r="H98" s="36">
        <v>14.873864783047427</v>
      </c>
      <c r="I98" s="36"/>
      <c r="J98" s="35">
        <v>3642.5</v>
      </c>
      <c r="K98" s="35">
        <v>4103</v>
      </c>
      <c r="L98" s="34">
        <v>12.642415923129718</v>
      </c>
      <c r="N98" s="35">
        <f t="shared" si="8"/>
        <v>8601.5394021739121</v>
      </c>
      <c r="O98" s="35">
        <f t="shared" si="9"/>
        <v>9799.6402173913048</v>
      </c>
      <c r="P98" s="34">
        <f t="shared" si="7"/>
        <v>13.928911549420913</v>
      </c>
    </row>
    <row r="99" spans="1:16" x14ac:dyDescent="0.5">
      <c r="A99" s="29" t="s">
        <v>164</v>
      </c>
      <c r="B99" s="29" t="s">
        <v>379</v>
      </c>
      <c r="C99" s="29" t="s">
        <v>404</v>
      </c>
      <c r="D99" s="17">
        <v>9.06</v>
      </c>
      <c r="E99" s="36">
        <v>6</v>
      </c>
      <c r="F99" s="35">
        <v>2578</v>
      </c>
      <c r="G99" s="35">
        <v>2896</v>
      </c>
      <c r="H99" s="36">
        <v>12.335143522110164</v>
      </c>
      <c r="I99" s="36"/>
      <c r="J99" s="35">
        <v>3735</v>
      </c>
      <c r="K99" s="35">
        <v>4248</v>
      </c>
      <c r="L99" s="34">
        <v>13.734939759036143</v>
      </c>
      <c r="N99" s="35">
        <f t="shared" si="8"/>
        <v>8895.2032608695663</v>
      </c>
      <c r="O99" s="35">
        <f t="shared" si="9"/>
        <v>10044.721739130435</v>
      </c>
      <c r="P99" s="34">
        <f t="shared" si="7"/>
        <v>12.922902878652099</v>
      </c>
    </row>
    <row r="100" spans="1:16" x14ac:dyDescent="0.5">
      <c r="A100" s="29" t="s">
        <v>171</v>
      </c>
      <c r="B100" s="29" t="s">
        <v>279</v>
      </c>
      <c r="C100" s="29" t="s">
        <v>280</v>
      </c>
      <c r="D100" s="17">
        <v>9.06</v>
      </c>
      <c r="E100" s="36">
        <v>6.1</v>
      </c>
      <c r="F100" s="35">
        <v>2434</v>
      </c>
      <c r="G100" s="35">
        <v>3014</v>
      </c>
      <c r="H100" s="36">
        <v>23.829087921117502</v>
      </c>
      <c r="I100" s="36"/>
      <c r="J100" s="35">
        <v>3521.5</v>
      </c>
      <c r="K100" s="35">
        <v>3970</v>
      </c>
      <c r="L100" s="34">
        <v>12.736049978702258</v>
      </c>
      <c r="N100" s="35">
        <f t="shared" si="8"/>
        <v>8393.4684782608692</v>
      </c>
      <c r="O100" s="35">
        <f t="shared" si="9"/>
        <v>10002.914130434783</v>
      </c>
      <c r="P100" s="34">
        <f t="shared" si="7"/>
        <v>19.174977023412758</v>
      </c>
    </row>
    <row r="101" spans="1:16" x14ac:dyDescent="0.5">
      <c r="A101" s="29" t="s">
        <v>168</v>
      </c>
      <c r="B101" s="29" t="s">
        <v>362</v>
      </c>
      <c r="C101" s="29" t="s">
        <v>367</v>
      </c>
      <c r="D101" s="17">
        <v>9.07</v>
      </c>
      <c r="E101" s="36">
        <v>6</v>
      </c>
      <c r="F101" s="35">
        <v>2660.5</v>
      </c>
      <c r="G101" s="35">
        <v>3145.5</v>
      </c>
      <c r="H101" s="36">
        <v>18.229656079684268</v>
      </c>
      <c r="I101" s="36"/>
      <c r="J101" s="35">
        <v>3592.5</v>
      </c>
      <c r="K101" s="35">
        <v>4277.5</v>
      </c>
      <c r="L101" s="34">
        <v>19.067501739735558</v>
      </c>
      <c r="N101" s="35">
        <f t="shared" si="8"/>
        <v>8917.8377717391304</v>
      </c>
      <c r="O101" s="35">
        <f t="shared" si="9"/>
        <v>10573.628532608695</v>
      </c>
      <c r="P101" s="34">
        <f t="shared" si="7"/>
        <v>18.56717741734224</v>
      </c>
    </row>
    <row r="102" spans="1:16" x14ac:dyDescent="0.5">
      <c r="A102" s="29" t="s">
        <v>188</v>
      </c>
      <c r="B102" s="29" t="s">
        <v>289</v>
      </c>
      <c r="C102" s="29" t="s">
        <v>284</v>
      </c>
      <c r="D102" s="17">
        <v>9.07</v>
      </c>
      <c r="E102" s="36">
        <v>5.8</v>
      </c>
      <c r="F102" s="35">
        <v>2368.5</v>
      </c>
      <c r="G102" s="35">
        <v>2788.5</v>
      </c>
      <c r="H102" s="36">
        <v>17.732742241925269</v>
      </c>
      <c r="I102" s="36"/>
      <c r="J102" s="35">
        <v>3611.5</v>
      </c>
      <c r="K102" s="35">
        <v>4024.5</v>
      </c>
      <c r="L102" s="34">
        <v>11.435691540910979</v>
      </c>
      <c r="N102" s="35">
        <f t="shared" si="8"/>
        <v>8352.3616847826088</v>
      </c>
      <c r="O102" s="35">
        <f t="shared" si="9"/>
        <v>9606.0464673913048</v>
      </c>
      <c r="P102" s="34">
        <f t="shared" si="7"/>
        <v>15.009943653336011</v>
      </c>
    </row>
    <row r="103" spans="1:16" x14ac:dyDescent="0.5">
      <c r="A103" s="29" t="s">
        <v>124</v>
      </c>
      <c r="B103" s="29" t="s">
        <v>253</v>
      </c>
      <c r="C103" s="29" t="s">
        <v>254</v>
      </c>
      <c r="D103" s="17">
        <v>9.08</v>
      </c>
      <c r="E103" s="36">
        <v>5.4</v>
      </c>
      <c r="F103" s="35">
        <v>2509.5</v>
      </c>
      <c r="G103" s="35">
        <v>3045</v>
      </c>
      <c r="H103" s="36">
        <v>21.338912133891213</v>
      </c>
      <c r="I103" s="36"/>
      <c r="J103" s="17">
        <v>3470</v>
      </c>
      <c r="K103" s="35">
        <v>4029</v>
      </c>
      <c r="L103" s="34">
        <v>16.10951008645533</v>
      </c>
      <c r="N103" s="35">
        <f t="shared" si="8"/>
        <v>8493.0915760869575</v>
      </c>
      <c r="O103" s="35">
        <f t="shared" si="9"/>
        <v>10123.964673913044</v>
      </c>
      <c r="P103" s="34">
        <f t="shared" si="7"/>
        <v>19.202349147134505</v>
      </c>
    </row>
    <row r="104" spans="1:16" x14ac:dyDescent="0.5">
      <c r="A104" s="29" t="s">
        <v>115</v>
      </c>
      <c r="B104" s="29" t="s">
        <v>236</v>
      </c>
      <c r="C104" s="29" t="s">
        <v>237</v>
      </c>
      <c r="D104" s="17">
        <v>9.09</v>
      </c>
      <c r="E104" s="36">
        <v>5.0999999999999996</v>
      </c>
      <c r="F104" s="35">
        <v>2338</v>
      </c>
      <c r="G104" s="35">
        <v>2765</v>
      </c>
      <c r="H104" s="36">
        <v>18.263473053892216</v>
      </c>
      <c r="I104" s="36"/>
      <c r="J104" s="17">
        <v>3543</v>
      </c>
      <c r="K104" s="35">
        <v>4071.5</v>
      </c>
      <c r="L104" s="34">
        <v>14.916737228337567</v>
      </c>
      <c r="N104" s="35">
        <f t="shared" si="8"/>
        <v>8222.8119565217385</v>
      </c>
      <c r="O104" s="35">
        <f t="shared" si="9"/>
        <v>9606.0081521739121</v>
      </c>
      <c r="P104" s="34">
        <f t="shared" si="7"/>
        <v>16.821449924500858</v>
      </c>
    </row>
    <row r="105" spans="1:16" x14ac:dyDescent="0.5">
      <c r="A105" s="29" t="s">
        <v>79</v>
      </c>
      <c r="B105" s="29" t="s">
        <v>219</v>
      </c>
      <c r="C105" s="29" t="s">
        <v>220</v>
      </c>
      <c r="D105" s="34">
        <v>9.11</v>
      </c>
      <c r="E105" s="34">
        <v>7.1</v>
      </c>
      <c r="F105" s="35">
        <v>2532.5</v>
      </c>
      <c r="G105" s="35">
        <v>2982.5</v>
      </c>
      <c r="H105" s="36">
        <f>((G105-F105)/F105)*100</f>
        <v>17.769002961500494</v>
      </c>
      <c r="I105" s="36"/>
      <c r="J105" s="35">
        <v>3378</v>
      </c>
      <c r="K105" s="35">
        <v>3945</v>
      </c>
      <c r="L105" s="36">
        <f>((K105-J105)/J105)*100</f>
        <v>16.785079928952044</v>
      </c>
      <c r="N105" s="35">
        <f t="shared" si="8"/>
        <v>8447.129076086956</v>
      </c>
      <c r="O105" s="35">
        <f t="shared" si="9"/>
        <v>9914.86277173913</v>
      </c>
      <c r="P105" s="34">
        <f t="shared" si="7"/>
        <v>17.375532946539114</v>
      </c>
    </row>
    <row r="106" spans="1:16" x14ac:dyDescent="0.5">
      <c r="A106" s="29" t="s">
        <v>80</v>
      </c>
      <c r="B106" s="29" t="s">
        <v>361</v>
      </c>
      <c r="C106" s="29" t="s">
        <v>358</v>
      </c>
      <c r="D106" s="34">
        <v>9.1199999999999992</v>
      </c>
      <c r="E106" s="34">
        <v>6.6</v>
      </c>
      <c r="F106" s="35">
        <v>2421.25</v>
      </c>
      <c r="G106" s="35">
        <v>2807</v>
      </c>
      <c r="H106" s="36">
        <f>((G106-F106)/F106)*100</f>
        <v>15.93185338151781</v>
      </c>
      <c r="I106" s="36"/>
      <c r="J106" s="35">
        <v>3351</v>
      </c>
      <c r="K106" s="35">
        <v>3856</v>
      </c>
      <c r="L106" s="36">
        <f>((K106-J106)/J106)*100</f>
        <v>15.070128319904505</v>
      </c>
      <c r="N106" s="35">
        <f t="shared" si="8"/>
        <v>8197.4476902173919</v>
      </c>
      <c r="O106" s="35">
        <f t="shared" si="9"/>
        <v>9474.5766304347817</v>
      </c>
      <c r="P106" s="34">
        <f t="shared" si="7"/>
        <v>15.579592435112213</v>
      </c>
    </row>
    <row r="107" spans="1:16" x14ac:dyDescent="0.5">
      <c r="A107" s="29" t="s">
        <v>81</v>
      </c>
      <c r="B107" s="29" t="s">
        <v>333</v>
      </c>
      <c r="C107" s="29" t="s">
        <v>226</v>
      </c>
      <c r="D107" s="34">
        <v>9.1199999999999992</v>
      </c>
      <c r="E107" s="34">
        <v>6.8</v>
      </c>
      <c r="F107" s="35">
        <v>2162.5</v>
      </c>
      <c r="G107" s="35">
        <v>2563</v>
      </c>
      <c r="H107" s="36">
        <f>((G107-F107)/F107)*100</f>
        <v>18.520231213872833</v>
      </c>
      <c r="I107" s="36"/>
      <c r="J107" s="35">
        <v>3385</v>
      </c>
      <c r="K107" s="35">
        <v>4023</v>
      </c>
      <c r="L107" s="36">
        <f>((K107-J107)/J107)*100</f>
        <v>18.847858197932052</v>
      </c>
      <c r="N107" s="35">
        <f t="shared" si="8"/>
        <v>7713.525815217391</v>
      </c>
      <c r="O107" s="35">
        <f t="shared" si="9"/>
        <v>9153.1788043478264</v>
      </c>
      <c r="P107" s="34">
        <f t="shared" si="7"/>
        <v>18.664006883729623</v>
      </c>
    </row>
    <row r="108" spans="1:16" x14ac:dyDescent="0.5">
      <c r="A108" s="29" t="s">
        <v>145</v>
      </c>
      <c r="B108" s="29" t="s">
        <v>330</v>
      </c>
      <c r="C108" s="29" t="s">
        <v>229</v>
      </c>
      <c r="D108" s="17">
        <v>9.1300000000000008</v>
      </c>
      <c r="E108" s="36">
        <v>6.1</v>
      </c>
      <c r="F108" s="35">
        <v>2411.5</v>
      </c>
      <c r="G108" s="35">
        <v>2746</v>
      </c>
      <c r="H108" s="36">
        <v>13.871034625751607</v>
      </c>
      <c r="I108" s="36"/>
      <c r="J108" s="35">
        <v>3556.5</v>
      </c>
      <c r="K108" s="35">
        <v>3979.5</v>
      </c>
      <c r="L108" s="34">
        <v>11.893715731758752</v>
      </c>
      <c r="N108" s="35">
        <f t="shared" si="8"/>
        <v>8383.4317934782612</v>
      </c>
      <c r="O108" s="35">
        <f t="shared" si="9"/>
        <v>9475.9771739130447</v>
      </c>
      <c r="P108" s="34">
        <f t="shared" si="7"/>
        <v>13.032197402556664</v>
      </c>
    </row>
    <row r="109" spans="1:16" x14ac:dyDescent="0.5">
      <c r="A109" s="29" t="s">
        <v>173</v>
      </c>
      <c r="B109" s="29" t="s">
        <v>281</v>
      </c>
      <c r="C109" s="29" t="s">
        <v>230</v>
      </c>
      <c r="D109" s="17">
        <v>9.14</v>
      </c>
      <c r="E109" s="36">
        <v>7.7</v>
      </c>
      <c r="F109" s="35">
        <v>2609</v>
      </c>
      <c r="G109" s="35">
        <v>3046</v>
      </c>
      <c r="H109" s="36">
        <v>16.749712533537753</v>
      </c>
      <c r="I109" s="36"/>
      <c r="J109" s="35">
        <v>3552</v>
      </c>
      <c r="K109" s="35">
        <v>4194</v>
      </c>
      <c r="L109" s="34">
        <v>18.074324324324326</v>
      </c>
      <c r="N109" s="35">
        <f t="shared" si="8"/>
        <v>8774.2538043478271</v>
      </c>
      <c r="O109" s="35">
        <f t="shared" si="9"/>
        <v>10290.966304347825</v>
      </c>
      <c r="P109" s="34">
        <f t="shared" si="7"/>
        <v>17.285942871272255</v>
      </c>
    </row>
    <row r="110" spans="1:16" x14ac:dyDescent="0.5">
      <c r="A110" s="29" t="s">
        <v>126</v>
      </c>
      <c r="B110" s="29" t="s">
        <v>249</v>
      </c>
      <c r="C110" s="29" t="s">
        <v>257</v>
      </c>
      <c r="D110" s="17">
        <v>9.16</v>
      </c>
      <c r="E110" s="34">
        <v>5.5</v>
      </c>
      <c r="F110" s="35">
        <v>2316</v>
      </c>
      <c r="G110" s="35">
        <v>2845.5</v>
      </c>
      <c r="H110" s="36">
        <v>22.862694300518136</v>
      </c>
      <c r="I110" s="36"/>
      <c r="J110" s="17">
        <v>3584.5</v>
      </c>
      <c r="K110" s="35">
        <v>4061</v>
      </c>
      <c r="L110" s="34">
        <v>13.293346352350396</v>
      </c>
      <c r="N110" s="35">
        <f t="shared" si="8"/>
        <v>8220.2760869565209</v>
      </c>
      <c r="O110" s="35">
        <f t="shared" si="9"/>
        <v>9756.6394021739143</v>
      </c>
      <c r="P110" s="34">
        <f t="shared" si="7"/>
        <v>18.689923537424853</v>
      </c>
    </row>
    <row r="111" spans="1:16" x14ac:dyDescent="0.5">
      <c r="A111" s="29" t="s">
        <v>82</v>
      </c>
      <c r="B111" s="29" t="s">
        <v>210</v>
      </c>
      <c r="C111" s="29" t="s">
        <v>391</v>
      </c>
      <c r="D111" s="37">
        <v>9.16</v>
      </c>
      <c r="E111" s="37">
        <v>6.1000000000000005</v>
      </c>
      <c r="F111" s="35">
        <v>2610.5</v>
      </c>
      <c r="G111" s="35">
        <v>3056</v>
      </c>
      <c r="H111" s="36">
        <f>((G111-F111)/F111)*100</f>
        <v>17.065696226776481</v>
      </c>
      <c r="I111" s="36"/>
      <c r="J111" s="35">
        <v>3365</v>
      </c>
      <c r="K111" s="35">
        <v>3856</v>
      </c>
      <c r="L111" s="36">
        <f>((K111-J111)/J111)*100</f>
        <v>14.591381872213969</v>
      </c>
      <c r="N111" s="35">
        <f t="shared" si="8"/>
        <v>8590.2562500000004</v>
      </c>
      <c r="O111" s="35">
        <f t="shared" si="9"/>
        <v>9972.9826086956527</v>
      </c>
      <c r="P111" s="34">
        <f t="shared" si="7"/>
        <v>16.096450658217005</v>
      </c>
    </row>
    <row r="112" spans="1:16" x14ac:dyDescent="0.5">
      <c r="A112" s="29" t="s">
        <v>117</v>
      </c>
      <c r="B112" s="29" t="s">
        <v>241</v>
      </c>
      <c r="C112" s="29" t="s">
        <v>242</v>
      </c>
      <c r="D112" s="17">
        <v>9.17</v>
      </c>
      <c r="E112" s="36">
        <v>4.7</v>
      </c>
      <c r="F112" s="35">
        <v>2359</v>
      </c>
      <c r="G112" s="35">
        <v>2740.5</v>
      </c>
      <c r="H112" s="36">
        <v>16.172106824925816</v>
      </c>
      <c r="I112" s="36"/>
      <c r="J112" s="35">
        <v>3558.5</v>
      </c>
      <c r="K112" s="35">
        <v>4062.5</v>
      </c>
      <c r="L112" s="34">
        <v>14.163271041169031</v>
      </c>
      <c r="N112" s="35">
        <f t="shared" si="8"/>
        <v>8280.3461956521751</v>
      </c>
      <c r="O112" s="35">
        <f t="shared" si="9"/>
        <v>9547.9682065217385</v>
      </c>
      <c r="P112" s="34">
        <f t="shared" si="7"/>
        <v>15.308804498236601</v>
      </c>
    </row>
    <row r="113" spans="1:16" x14ac:dyDescent="0.5">
      <c r="A113" s="29" t="s">
        <v>193</v>
      </c>
      <c r="B113" s="29" t="s">
        <v>312</v>
      </c>
      <c r="C113" s="29" t="s">
        <v>313</v>
      </c>
      <c r="D113" s="17">
        <v>9.17</v>
      </c>
      <c r="E113" s="36">
        <v>7</v>
      </c>
      <c r="F113" s="35">
        <v>2214</v>
      </c>
      <c r="G113" s="35">
        <v>2586</v>
      </c>
      <c r="H113" s="36">
        <v>16.802168021680217</v>
      </c>
      <c r="I113" s="36"/>
      <c r="J113" s="35">
        <v>3503.5</v>
      </c>
      <c r="K113" s="35">
        <v>4000.5</v>
      </c>
      <c r="L113" s="34">
        <v>14.185814185814186</v>
      </c>
      <c r="N113" s="35">
        <f t="shared" si="8"/>
        <v>7935.1097826086952</v>
      </c>
      <c r="O113" s="35">
        <f t="shared" si="9"/>
        <v>9176.7163043478249</v>
      </c>
      <c r="P113" s="34">
        <f t="shared" si="7"/>
        <v>15.646998664849566</v>
      </c>
    </row>
    <row r="114" spans="1:16" x14ac:dyDescent="0.5">
      <c r="A114" s="29" t="s">
        <v>199</v>
      </c>
      <c r="B114" s="29" t="s">
        <v>302</v>
      </c>
      <c r="C114" s="29" t="s">
        <v>320</v>
      </c>
      <c r="D114" s="17">
        <v>9.18</v>
      </c>
      <c r="E114" s="36">
        <v>6.2</v>
      </c>
      <c r="F114" s="35">
        <v>2645.5</v>
      </c>
      <c r="G114" s="35">
        <v>3103.5</v>
      </c>
      <c r="H114" s="36">
        <v>17.312417312417313</v>
      </c>
      <c r="I114" s="36"/>
      <c r="J114" s="35">
        <v>3481</v>
      </c>
      <c r="K114" s="35">
        <v>3959</v>
      </c>
      <c r="L114" s="34">
        <v>13.73168629704108</v>
      </c>
      <c r="N114" s="35">
        <f t="shared" si="8"/>
        <v>8776.3133152173905</v>
      </c>
      <c r="O114" s="35">
        <f t="shared" si="9"/>
        <v>10171.060054347825</v>
      </c>
      <c r="P114" s="34">
        <f t="shared" si="7"/>
        <v>15.892171223104132</v>
      </c>
    </row>
    <row r="115" spans="1:16" x14ac:dyDescent="0.5">
      <c r="A115" s="29" t="s">
        <v>116</v>
      </c>
      <c r="B115" s="29" t="s">
        <v>238</v>
      </c>
      <c r="C115" s="29" t="s">
        <v>239</v>
      </c>
      <c r="D115" s="17">
        <v>9.1999999999999993</v>
      </c>
      <c r="E115" s="36">
        <v>5.5</v>
      </c>
      <c r="F115" s="35">
        <v>2297.5</v>
      </c>
      <c r="G115" s="35">
        <v>2814</v>
      </c>
      <c r="H115" s="36">
        <v>22.480957562568008</v>
      </c>
      <c r="I115" s="36"/>
      <c r="J115" s="35">
        <v>3640.5</v>
      </c>
      <c r="K115" s="35">
        <v>4214</v>
      </c>
      <c r="L115" s="34">
        <v>15.753330586457903</v>
      </c>
      <c r="N115" s="35">
        <f t="shared" si="8"/>
        <v>8239.245923913044</v>
      </c>
      <c r="O115" s="35">
        <f t="shared" si="9"/>
        <v>9846.5880434782612</v>
      </c>
      <c r="P115" s="34">
        <f t="shared" si="7"/>
        <v>19.508364411118905</v>
      </c>
    </row>
    <row r="116" spans="1:16" x14ac:dyDescent="0.5">
      <c r="A116" s="29" t="s">
        <v>198</v>
      </c>
      <c r="B116" s="29" t="s">
        <v>302</v>
      </c>
      <c r="C116" s="29" t="s">
        <v>320</v>
      </c>
      <c r="D116" s="17">
        <v>9.2100000000000009</v>
      </c>
      <c r="E116" s="36">
        <v>6.4</v>
      </c>
      <c r="F116" s="35">
        <v>2614</v>
      </c>
      <c r="G116" s="35">
        <v>2985.5</v>
      </c>
      <c r="H116" s="36">
        <v>14.211935730680949</v>
      </c>
      <c r="I116" s="36"/>
      <c r="J116" s="35">
        <v>3469</v>
      </c>
      <c r="K116" s="35">
        <v>4036</v>
      </c>
      <c r="L116" s="34">
        <v>16.344767944652638</v>
      </c>
      <c r="N116" s="35">
        <f t="shared" si="8"/>
        <v>8701.2619565217392</v>
      </c>
      <c r="O116" s="35">
        <f t="shared" si="9"/>
        <v>10011.867663043478</v>
      </c>
      <c r="P116" s="34">
        <f t="shared" si="7"/>
        <v>15.062248591877166</v>
      </c>
    </row>
    <row r="117" spans="1:16" x14ac:dyDescent="0.5">
      <c r="A117" s="29" t="s">
        <v>134</v>
      </c>
      <c r="B117" s="29" t="s">
        <v>274</v>
      </c>
      <c r="C117" s="29" t="s">
        <v>275</v>
      </c>
      <c r="D117" s="17">
        <v>9.2200000000000006</v>
      </c>
      <c r="E117" s="36">
        <v>5.3</v>
      </c>
      <c r="F117" s="35">
        <v>2347.5</v>
      </c>
      <c r="G117" s="35">
        <v>2648.5</v>
      </c>
      <c r="H117" s="36">
        <v>12.822151224707135</v>
      </c>
      <c r="I117" s="36"/>
      <c r="J117" s="17">
        <v>3506</v>
      </c>
      <c r="K117" s="35">
        <v>4122</v>
      </c>
      <c r="L117" s="34">
        <v>17.569880205362239</v>
      </c>
      <c r="N117" s="35">
        <f t="shared" si="8"/>
        <v>8204.827445652174</v>
      </c>
      <c r="O117" s="35">
        <f t="shared" si="9"/>
        <v>9423.3182065217388</v>
      </c>
      <c r="P117" s="34">
        <f t="shared" si="7"/>
        <v>14.850900508763972</v>
      </c>
    </row>
    <row r="118" spans="1:16" x14ac:dyDescent="0.5">
      <c r="A118" s="29" t="s">
        <v>186</v>
      </c>
      <c r="B118" s="29" t="s">
        <v>302</v>
      </c>
      <c r="C118" s="29" t="s">
        <v>303</v>
      </c>
      <c r="D118" s="17">
        <v>9.2200000000000006</v>
      </c>
      <c r="E118" s="36">
        <v>6.2</v>
      </c>
      <c r="F118" s="35">
        <v>2435.5</v>
      </c>
      <c r="G118" s="35">
        <v>2946</v>
      </c>
      <c r="H118" s="36">
        <v>20.960788339150071</v>
      </c>
      <c r="I118" s="36"/>
      <c r="J118" s="35">
        <v>3486</v>
      </c>
      <c r="K118" s="35">
        <v>3945</v>
      </c>
      <c r="L118" s="34">
        <v>13.166953528399311</v>
      </c>
      <c r="N118" s="35">
        <f t="shared" si="8"/>
        <v>8360.9709239130425</v>
      </c>
      <c r="O118" s="35">
        <f t="shared" si="9"/>
        <v>9841.8032608695648</v>
      </c>
      <c r="P118" s="34">
        <f t="shared" si="7"/>
        <v>17.711248495329937</v>
      </c>
    </row>
    <row r="119" spans="1:16" x14ac:dyDescent="0.5">
      <c r="A119" s="29" t="s">
        <v>194</v>
      </c>
      <c r="B119" s="29" t="s">
        <v>314</v>
      </c>
      <c r="C119" s="29" t="s">
        <v>315</v>
      </c>
      <c r="D119" s="17">
        <v>9.2200000000000006</v>
      </c>
      <c r="E119" s="36">
        <v>7.5</v>
      </c>
      <c r="F119" s="35">
        <v>2217.5</v>
      </c>
      <c r="G119" s="35">
        <v>2713.5</v>
      </c>
      <c r="H119" s="36">
        <v>22.367531003382187</v>
      </c>
      <c r="I119" s="36"/>
      <c r="J119" s="35">
        <v>3276.5</v>
      </c>
      <c r="K119" s="35">
        <v>3828.5</v>
      </c>
      <c r="L119" s="34">
        <v>16.847245536395544</v>
      </c>
      <c r="N119" s="35">
        <f t="shared" si="8"/>
        <v>7715.115489130435</v>
      </c>
      <c r="O119" s="35">
        <f t="shared" si="9"/>
        <v>9259.9241847826088</v>
      </c>
      <c r="P119" s="34">
        <f t="shared" si="7"/>
        <v>20.023144149022816</v>
      </c>
    </row>
    <row r="120" spans="1:16" x14ac:dyDescent="0.5">
      <c r="A120" s="29" t="s">
        <v>196</v>
      </c>
      <c r="B120" s="29" t="s">
        <v>317</v>
      </c>
      <c r="C120" s="29" t="s">
        <v>230</v>
      </c>
      <c r="D120" s="17">
        <v>9.25</v>
      </c>
      <c r="E120" s="36">
        <v>6.8</v>
      </c>
      <c r="F120" s="35">
        <v>2252.5</v>
      </c>
      <c r="G120" s="35">
        <v>2671</v>
      </c>
      <c r="H120" s="36">
        <v>18.579356270810209</v>
      </c>
      <c r="I120" s="36"/>
      <c r="J120" s="35">
        <v>3347.5</v>
      </c>
      <c r="K120" s="35">
        <v>3849.5</v>
      </c>
      <c r="L120" s="34">
        <v>14.996265870052278</v>
      </c>
      <c r="N120" s="35">
        <f t="shared" si="8"/>
        <v>7856.172554347826</v>
      </c>
      <c r="O120" s="35">
        <f t="shared" si="9"/>
        <v>9195.8548913043487</v>
      </c>
      <c r="P120" s="34">
        <f t="shared" si="7"/>
        <v>17.052608349534086</v>
      </c>
    </row>
    <row r="121" spans="1:16" x14ac:dyDescent="0.5">
      <c r="A121" s="29" t="s">
        <v>167</v>
      </c>
      <c r="B121" s="29" t="s">
        <v>381</v>
      </c>
      <c r="C121" s="29" t="s">
        <v>407</v>
      </c>
      <c r="D121" s="17">
        <v>9.26</v>
      </c>
      <c r="E121" s="36">
        <v>6.9</v>
      </c>
      <c r="F121" s="35">
        <v>2344.5</v>
      </c>
      <c r="G121" s="35">
        <v>2813.75</v>
      </c>
      <c r="H121" s="36">
        <v>20.01492855619535</v>
      </c>
      <c r="I121" s="36"/>
      <c r="J121" s="35">
        <v>3296</v>
      </c>
      <c r="K121" s="35">
        <v>3814</v>
      </c>
      <c r="L121" s="34">
        <v>15.71601941747573</v>
      </c>
      <c r="N121" s="35">
        <f t="shared" si="8"/>
        <v>7988.8225543478256</v>
      </c>
      <c r="O121" s="35">
        <f t="shared" si="9"/>
        <v>9446.0876358695641</v>
      </c>
      <c r="P121" s="34">
        <f t="shared" si="7"/>
        <v>18.241299911319704</v>
      </c>
    </row>
    <row r="122" spans="1:16" x14ac:dyDescent="0.5">
      <c r="A122" s="29" t="s">
        <v>83</v>
      </c>
      <c r="B122" s="29" t="s">
        <v>319</v>
      </c>
      <c r="C122" s="29" t="s">
        <v>318</v>
      </c>
      <c r="D122" s="34">
        <v>9.26</v>
      </c>
      <c r="E122" s="34">
        <v>6.9</v>
      </c>
      <c r="F122" s="35">
        <v>2393.5</v>
      </c>
      <c r="G122" s="35">
        <v>2779</v>
      </c>
      <c r="H122" s="36">
        <f>((G122-F122)/F122)*100</f>
        <v>16.106120743680801</v>
      </c>
      <c r="I122" s="36"/>
      <c r="J122" s="35">
        <v>3721</v>
      </c>
      <c r="K122" s="35">
        <v>4284</v>
      </c>
      <c r="L122" s="36">
        <f>((K122-J122)/J122)*100</f>
        <v>15.130341306100512</v>
      </c>
      <c r="N122" s="35">
        <f t="shared" si="8"/>
        <v>8511.9024456521729</v>
      </c>
      <c r="O122" s="35">
        <f t="shared" si="9"/>
        <v>9846.5309782608692</v>
      </c>
      <c r="P122" s="34">
        <f t="shared" si="7"/>
        <v>15.679556258194857</v>
      </c>
    </row>
    <row r="123" spans="1:16" x14ac:dyDescent="0.5">
      <c r="A123" s="29" t="s">
        <v>84</v>
      </c>
      <c r="B123" s="29" t="s">
        <v>209</v>
      </c>
      <c r="C123" s="29" t="s">
        <v>390</v>
      </c>
      <c r="D123" s="37">
        <v>9.32</v>
      </c>
      <c r="E123" s="37">
        <v>6.4</v>
      </c>
      <c r="F123" s="35">
        <v>2367.5</v>
      </c>
      <c r="G123" s="35">
        <v>2839</v>
      </c>
      <c r="H123" s="36">
        <f>((G123-F123)/F123)*100</f>
        <v>19.915522703273496</v>
      </c>
      <c r="I123" s="36"/>
      <c r="J123" s="35">
        <v>3566</v>
      </c>
      <c r="K123" s="35">
        <v>4265</v>
      </c>
      <c r="L123" s="36">
        <f>((K123-J123)/J123)*100</f>
        <v>19.60179472798654</v>
      </c>
      <c r="N123" s="35">
        <f t="shared" si="8"/>
        <v>8304.860054347826</v>
      </c>
      <c r="O123" s="35">
        <f t="shared" si="9"/>
        <v>9947.6288043478271</v>
      </c>
      <c r="P123" s="34">
        <f t="shared" si="7"/>
        <v>19.780811949262961</v>
      </c>
    </row>
    <row r="124" spans="1:16" x14ac:dyDescent="0.5">
      <c r="A124" s="29" t="s">
        <v>174</v>
      </c>
      <c r="B124" s="29" t="s">
        <v>281</v>
      </c>
      <c r="C124" s="29" t="s">
        <v>282</v>
      </c>
      <c r="D124" s="17">
        <v>9.32</v>
      </c>
      <c r="E124" s="36">
        <v>7.6</v>
      </c>
      <c r="F124" s="35">
        <v>2476.25</v>
      </c>
      <c r="G124" s="35">
        <v>2945.5</v>
      </c>
      <c r="H124" s="36">
        <v>18.95002523977789</v>
      </c>
      <c r="I124" s="36"/>
      <c r="J124" s="35">
        <v>3210</v>
      </c>
      <c r="K124" s="35">
        <v>3621.5</v>
      </c>
      <c r="L124" s="34">
        <v>12.819314641744548</v>
      </c>
      <c r="N124" s="35">
        <f t="shared" si="8"/>
        <v>8166.537364130435</v>
      </c>
      <c r="O124" s="35">
        <f t="shared" si="9"/>
        <v>9517.3024456521744</v>
      </c>
      <c r="P124" s="34">
        <f t="shared" si="7"/>
        <v>16.540242471119431</v>
      </c>
    </row>
    <row r="125" spans="1:16" x14ac:dyDescent="0.5">
      <c r="A125" s="29" t="s">
        <v>85</v>
      </c>
      <c r="B125" s="29" t="s">
        <v>221</v>
      </c>
      <c r="C125" s="29" t="s">
        <v>222</v>
      </c>
      <c r="D125" s="34">
        <v>9.3699999999999992</v>
      </c>
      <c r="E125" s="34">
        <v>7.3</v>
      </c>
      <c r="F125" s="35">
        <v>2445.5</v>
      </c>
      <c r="G125" s="35">
        <v>2855</v>
      </c>
      <c r="H125" s="36">
        <f>((G125-F125)/F125)*100</f>
        <v>16.745041913719074</v>
      </c>
      <c r="I125" s="36"/>
      <c r="J125" s="35">
        <v>3328</v>
      </c>
      <c r="K125" s="35">
        <v>3896</v>
      </c>
      <c r="L125" s="36">
        <f>((K125-J125)/J125)*100</f>
        <v>17.067307692307693</v>
      </c>
      <c r="N125" s="35">
        <f t="shared" si="8"/>
        <v>8222.9872282608703</v>
      </c>
      <c r="O125" s="35">
        <f t="shared" si="9"/>
        <v>9610.654891304348</v>
      </c>
      <c r="P125" s="34">
        <f t="shared" si="7"/>
        <v>16.8754690299691</v>
      </c>
    </row>
    <row r="126" spans="1:16" x14ac:dyDescent="0.5">
      <c r="A126" s="29" t="s">
        <v>175</v>
      </c>
      <c r="B126" s="29" t="s">
        <v>283</v>
      </c>
      <c r="C126" s="29" t="s">
        <v>284</v>
      </c>
      <c r="D126" s="17">
        <v>9.42</v>
      </c>
      <c r="E126" s="36">
        <v>6.7</v>
      </c>
      <c r="F126" s="35">
        <v>2163</v>
      </c>
      <c r="G126" s="35">
        <v>2668.5</v>
      </c>
      <c r="H126" s="36">
        <v>23.370319001386964</v>
      </c>
      <c r="I126" s="36"/>
      <c r="J126" s="35">
        <v>3070</v>
      </c>
      <c r="K126" s="35">
        <v>3556.5</v>
      </c>
      <c r="L126" s="34">
        <v>15.846905537459282</v>
      </c>
      <c r="N126" s="35">
        <f t="shared" si="8"/>
        <v>7399.5266304347824</v>
      </c>
      <c r="O126" s="35">
        <f t="shared" si="9"/>
        <v>8897.8508152173927</v>
      </c>
      <c r="P126" s="34">
        <f t="shared" si="7"/>
        <v>20.248919418978716</v>
      </c>
    </row>
    <row r="127" spans="1:16" x14ac:dyDescent="0.5">
      <c r="A127" s="29" t="s">
        <v>178</v>
      </c>
      <c r="B127" s="29" t="s">
        <v>287</v>
      </c>
      <c r="C127" s="29" t="s">
        <v>288</v>
      </c>
      <c r="D127" s="17">
        <v>9.4499999999999993</v>
      </c>
      <c r="E127" s="36">
        <v>5.8</v>
      </c>
      <c r="F127" s="35">
        <v>2208.75</v>
      </c>
      <c r="G127" s="35">
        <v>2715.5</v>
      </c>
      <c r="H127" s="36">
        <v>22.942840973401246</v>
      </c>
      <c r="I127" s="36"/>
      <c r="J127" s="35">
        <v>3324.5</v>
      </c>
      <c r="K127" s="35">
        <v>3870.5</v>
      </c>
      <c r="L127" s="34">
        <v>16.423522334185591</v>
      </c>
      <c r="N127" s="35">
        <f t="shared" si="8"/>
        <v>7745.601222826087</v>
      </c>
      <c r="O127" s="35">
        <f t="shared" si="9"/>
        <v>9305.9274456521744</v>
      </c>
      <c r="P127" s="34">
        <f t="shared" si="7"/>
        <v>20.144675383336882</v>
      </c>
    </row>
    <row r="128" spans="1:16" x14ac:dyDescent="0.5">
      <c r="A128" s="29" t="s">
        <v>195</v>
      </c>
      <c r="B128" s="29" t="s">
        <v>317</v>
      </c>
      <c r="C128" s="29" t="s">
        <v>282</v>
      </c>
      <c r="D128" s="17">
        <v>9.5500000000000007</v>
      </c>
      <c r="E128" s="36">
        <v>6.9</v>
      </c>
      <c r="F128" s="35">
        <v>2150</v>
      </c>
      <c r="G128" s="35">
        <v>2545</v>
      </c>
      <c r="H128" s="36">
        <v>18.372093023255815</v>
      </c>
      <c r="I128" s="36"/>
      <c r="J128" s="35">
        <v>3146</v>
      </c>
      <c r="K128" s="35">
        <v>3728.5</v>
      </c>
      <c r="L128" s="34">
        <v>18.515575333757152</v>
      </c>
      <c r="N128" s="35">
        <f t="shared" si="8"/>
        <v>7449.505434782609</v>
      </c>
      <c r="O128" s="35">
        <f t="shared" si="9"/>
        <v>8822.6494565217399</v>
      </c>
      <c r="P128" s="34">
        <f t="shared" si="7"/>
        <v>18.432687025473683</v>
      </c>
    </row>
    <row r="129" spans="1:16" x14ac:dyDescent="0.5">
      <c r="A129" s="29" t="s">
        <v>197</v>
      </c>
      <c r="B129" s="29" t="s">
        <v>291</v>
      </c>
      <c r="C129" s="29" t="s">
        <v>318</v>
      </c>
      <c r="D129" s="17">
        <v>9.5500000000000007</v>
      </c>
      <c r="E129" s="36">
        <v>6.5</v>
      </c>
      <c r="F129" s="35">
        <v>2397.5</v>
      </c>
      <c r="G129" s="35">
        <v>2863.5</v>
      </c>
      <c r="H129" s="36">
        <v>19.436913451511991</v>
      </c>
      <c r="I129" s="36"/>
      <c r="J129" s="35">
        <v>3046</v>
      </c>
      <c r="K129" s="35">
        <v>3492.5</v>
      </c>
      <c r="L129" s="34">
        <v>14.658568614576495</v>
      </c>
      <c r="N129" s="35">
        <f t="shared" si="8"/>
        <v>7844.908967391304</v>
      </c>
      <c r="O129" s="35">
        <f t="shared" si="9"/>
        <v>9224.1687500000007</v>
      </c>
      <c r="P129" s="34">
        <f t="shared" si="7"/>
        <v>17.581590663981242</v>
      </c>
    </row>
    <row r="130" spans="1:16" x14ac:dyDescent="0.5">
      <c r="A130" s="29" t="s">
        <v>86</v>
      </c>
      <c r="B130" s="29" t="s">
        <v>359</v>
      </c>
      <c r="C130" s="29" t="s">
        <v>360</v>
      </c>
      <c r="D130" s="34">
        <v>9.65</v>
      </c>
      <c r="E130" s="34">
        <v>6.8999999999999995</v>
      </c>
      <c r="F130" s="35">
        <v>2090.5</v>
      </c>
      <c r="G130" s="35">
        <v>2453</v>
      </c>
      <c r="H130" s="36">
        <f>((G130-F130)/F130)*100</f>
        <v>17.340349198756279</v>
      </c>
      <c r="I130" s="36"/>
      <c r="J130" s="35">
        <v>3212</v>
      </c>
      <c r="K130" s="35">
        <v>3984</v>
      </c>
      <c r="L130" s="36">
        <f>((K130-J130)/J130)*100</f>
        <v>24.034869240348691</v>
      </c>
      <c r="N130" s="35">
        <f t="shared" si="8"/>
        <v>7396.4084239130434</v>
      </c>
      <c r="O130" s="35">
        <f t="shared" si="9"/>
        <v>8893.9994565217385</v>
      </c>
      <c r="P130" s="34">
        <f t="shared" si="7"/>
        <v>20.247543764171962</v>
      </c>
    </row>
    <row r="131" spans="1:16" s="30" customFormat="1" x14ac:dyDescent="0.5">
      <c r="C131" s="30" t="s">
        <v>46</v>
      </c>
      <c r="D131" s="38">
        <f>AVERAGE(D94:D130)</f>
        <v>9.2024324324324311</v>
      </c>
      <c r="E131" s="38">
        <f t="shared" ref="E131:L131" si="12">AVERAGE(E94:E130)</f>
        <v>6.3270270270270279</v>
      </c>
      <c r="F131" s="39">
        <f t="shared" si="12"/>
        <v>2392.7229729729729</v>
      </c>
      <c r="G131" s="39">
        <f t="shared" si="12"/>
        <v>2828.385135135135</v>
      </c>
      <c r="H131" s="38">
        <f t="shared" si="12"/>
        <v>18.271769817231206</v>
      </c>
      <c r="I131" s="38"/>
      <c r="J131" s="39">
        <f t="shared" si="12"/>
        <v>3444.2567567567567</v>
      </c>
      <c r="K131" s="39">
        <f t="shared" si="12"/>
        <v>3984.3108108108108</v>
      </c>
      <c r="L131" s="38">
        <f t="shared" si="12"/>
        <v>15.725270728953298</v>
      </c>
      <c r="M131" s="31"/>
      <c r="N131" s="39">
        <f>AVERAGE(N94:N130)</f>
        <v>8233.6038814629846</v>
      </c>
      <c r="O131" s="39">
        <f>AVERAGE(O94:O130)</f>
        <v>9645.6925785840194</v>
      </c>
      <c r="P131" s="38">
        <f t="shared" si="7"/>
        <v>17.150311302930067</v>
      </c>
    </row>
    <row r="132" spans="1:16" s="30" customFormat="1" x14ac:dyDescent="0.5">
      <c r="C132" s="30" t="s">
        <v>89</v>
      </c>
      <c r="D132" s="38">
        <f>STDEV(D94:D130)</f>
        <v>0.15925879367671791</v>
      </c>
      <c r="E132" s="38">
        <f t="shared" ref="E132:P132" si="13">STDEV(E94:E130)</f>
        <v>0.73433592398114123</v>
      </c>
      <c r="F132" s="39">
        <f t="shared" si="13"/>
        <v>151.42160586082645</v>
      </c>
      <c r="G132" s="39">
        <f t="shared" si="13"/>
        <v>169.52538521186503</v>
      </c>
      <c r="H132" s="38">
        <f t="shared" si="13"/>
        <v>3.1552444334152905</v>
      </c>
      <c r="I132" s="38"/>
      <c r="J132" s="39">
        <f t="shared" si="13"/>
        <v>176.40560985747928</v>
      </c>
      <c r="K132" s="39">
        <f t="shared" si="13"/>
        <v>192.97467995076997</v>
      </c>
      <c r="L132" s="38">
        <f t="shared" si="13"/>
        <v>2.6678945294236924</v>
      </c>
      <c r="M132" s="38"/>
      <c r="N132" s="39">
        <f t="shared" si="13"/>
        <v>402.6418077924659</v>
      </c>
      <c r="O132" s="39">
        <f t="shared" si="13"/>
        <v>417.93491803976355</v>
      </c>
      <c r="P132" s="38">
        <f t="shared" si="13"/>
        <v>2.2856671232217569</v>
      </c>
    </row>
    <row r="134" spans="1:16" s="30" customFormat="1" x14ac:dyDescent="0.5">
      <c r="C134" s="30" t="s">
        <v>414</v>
      </c>
      <c r="D134" s="38">
        <f>AVERAGE(D2:D22,D25:D91,D94:D130)</f>
        <v>8.8183200000000017</v>
      </c>
      <c r="E134" s="38">
        <f t="shared" ref="E134:P134" si="14">AVERAGE(E2:E22,E25:E91,E94:E130)</f>
        <v>5.2608000000000006</v>
      </c>
      <c r="F134" s="39">
        <f t="shared" si="14"/>
        <v>2645.636</v>
      </c>
      <c r="G134" s="39">
        <f t="shared" si="14"/>
        <v>3044.2339999999999</v>
      </c>
      <c r="H134" s="38">
        <f t="shared" si="14"/>
        <v>15.330711572337773</v>
      </c>
      <c r="I134" s="38"/>
      <c r="J134" s="39">
        <f t="shared" si="14"/>
        <v>3876.1959999999999</v>
      </c>
      <c r="K134" s="39">
        <f t="shared" si="14"/>
        <v>4412.8879999999999</v>
      </c>
      <c r="L134" s="38">
        <f t="shared" si="14"/>
        <v>14.057552521017579</v>
      </c>
      <c r="M134" s="38"/>
      <c r="N134" s="39">
        <f t="shared" si="14"/>
        <v>9171.7815369565251</v>
      </c>
      <c r="O134" s="39">
        <f t="shared" si="14"/>
        <v>10506.319425000005</v>
      </c>
      <c r="P134" s="38">
        <f t="shared" si="14"/>
        <v>14.788121539635185</v>
      </c>
    </row>
    <row r="135" spans="1:16" s="30" customFormat="1" x14ac:dyDescent="0.5">
      <c r="C135" s="30" t="s">
        <v>89</v>
      </c>
      <c r="D135" s="38">
        <f>STDEV(D2:D22,D25:D91,D94:D130)</f>
        <v>0.34892862751109183</v>
      </c>
      <c r="E135" s="38">
        <f t="shared" ref="E135:P135" si="15">STDEV(E2:E22,E25:E91,E94:E130)</f>
        <v>1.3099431162237267</v>
      </c>
      <c r="F135" s="39">
        <f t="shared" si="15"/>
        <v>316.43560871001404</v>
      </c>
      <c r="G135" s="39">
        <f t="shared" si="15"/>
        <v>314.53171916819883</v>
      </c>
      <c r="H135" s="38">
        <f t="shared" si="15"/>
        <v>3.9886455733247486</v>
      </c>
      <c r="I135" s="31"/>
      <c r="J135" s="39">
        <f t="shared" si="15"/>
        <v>403.32180627800733</v>
      </c>
      <c r="K135" s="39">
        <f t="shared" si="15"/>
        <v>386.86302935777024</v>
      </c>
      <c r="L135" s="38">
        <f t="shared" si="15"/>
        <v>3.1417499802611242</v>
      </c>
      <c r="M135" s="31"/>
      <c r="N135" s="39">
        <f t="shared" si="15"/>
        <v>983.36549458925492</v>
      </c>
      <c r="O135" s="39">
        <f t="shared" si="15"/>
        <v>933.75725438406994</v>
      </c>
      <c r="P135" s="38">
        <f t="shared" si="15"/>
        <v>3.1051491226338799</v>
      </c>
    </row>
    <row r="136" spans="1:16" s="30" customFormat="1" x14ac:dyDescent="0.5">
      <c r="C136" s="30" t="s">
        <v>90</v>
      </c>
      <c r="D136" s="41">
        <f>(D135/D134)*100</f>
        <v>3.9568605756095465</v>
      </c>
      <c r="E136" s="41">
        <f t="shared" ref="E136:P136" si="16">(E135/E134)*100</f>
        <v>24.900074441600641</v>
      </c>
      <c r="F136" s="41">
        <f t="shared" si="16"/>
        <v>11.960663096133182</v>
      </c>
      <c r="G136" s="41">
        <f t="shared" si="16"/>
        <v>10.332048034684549</v>
      </c>
      <c r="H136" s="41">
        <f t="shared" si="16"/>
        <v>26.017354475063819</v>
      </c>
      <c r="I136" s="41"/>
      <c r="J136" s="41">
        <f t="shared" si="16"/>
        <v>10.405093196474258</v>
      </c>
      <c r="K136" s="41">
        <f t="shared" si="16"/>
        <v>8.7666632227640999</v>
      </c>
      <c r="L136" s="41">
        <f t="shared" si="16"/>
        <v>22.349196103403237</v>
      </c>
      <c r="M136" s="41"/>
      <c r="N136" s="41">
        <f t="shared" si="16"/>
        <v>10.721641053342896</v>
      </c>
      <c r="O136" s="41">
        <f t="shared" si="16"/>
        <v>8.8875772438650138</v>
      </c>
      <c r="P136" s="41">
        <f t="shared" si="16"/>
        <v>20.997589952932469</v>
      </c>
    </row>
  </sheetData>
  <sortState xmlns:xlrd2="http://schemas.microsoft.com/office/spreadsheetml/2017/richdata2" ref="A2:L126">
    <sortCondition ref="D2:D1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66"/>
  <sheetViews>
    <sheetView zoomScaleNormal="100" workbookViewId="0">
      <selection activeCell="C2" sqref="C2"/>
    </sheetView>
  </sheetViews>
  <sheetFormatPr defaultColWidth="9.1328125" defaultRowHeight="14.25" x14ac:dyDescent="0.45"/>
  <cols>
    <col min="1" max="1" width="17.73046875" customWidth="1"/>
    <col min="2" max="2" width="6.265625" customWidth="1"/>
    <col min="3" max="3" width="9.1328125" style="4"/>
    <col min="4" max="4" width="10.59765625" style="4" customWidth="1"/>
    <col min="5" max="5" width="11.59765625" style="4" customWidth="1"/>
    <col min="6" max="6" width="11" customWidth="1"/>
    <col min="7" max="7" width="11" style="4" customWidth="1"/>
    <col min="8" max="8" width="11.59765625" style="4" customWidth="1"/>
    <col min="9" max="10" width="9.1328125" style="4"/>
    <col min="11" max="11" width="11.59765625" style="4" customWidth="1"/>
    <col min="12" max="13" width="9.1328125" style="4"/>
    <col min="14" max="14" width="11.59765625" style="4" customWidth="1"/>
    <col min="15" max="16" width="9.1328125" style="4"/>
    <col min="17" max="17" width="11.59765625" style="4" customWidth="1"/>
    <col min="18" max="18" width="14" style="4" customWidth="1"/>
    <col min="19" max="19" width="13.86328125" style="4" customWidth="1"/>
    <col min="20" max="20" width="11.59765625" style="4" customWidth="1"/>
    <col min="21" max="21" width="10.265625" style="4" customWidth="1"/>
    <col min="22" max="22" width="9.86328125" style="4" customWidth="1"/>
    <col min="23" max="23" width="11.59765625" style="4" customWidth="1"/>
    <col min="24" max="24" width="10.265625" style="4" customWidth="1"/>
    <col min="25" max="25" width="8.3984375" style="4" customWidth="1"/>
    <col min="26" max="26" width="11.59765625" style="4" customWidth="1"/>
    <col min="27" max="27" width="9.1328125" style="4"/>
    <col min="28" max="38" width="11.59765625" style="4" customWidth="1"/>
    <col min="39" max="39" width="15.3984375" style="4" customWidth="1"/>
    <col min="40" max="40" width="16.59765625" style="4" customWidth="1"/>
    <col min="41" max="41" width="11.59765625" style="4" customWidth="1"/>
    <col min="42" max="43" width="15" style="4" customWidth="1"/>
    <col min="44" max="60" width="11.59765625" style="4" customWidth="1"/>
    <col min="62" max="63" width="11" style="4" customWidth="1"/>
    <col min="64" max="64" width="12.59765625" style="4" customWidth="1"/>
    <col min="65" max="65" width="13.73046875" style="4" customWidth="1"/>
    <col min="66" max="66" width="14" style="4" customWidth="1"/>
    <col min="67" max="67" width="12.59765625" style="4" customWidth="1"/>
    <col min="68" max="69" width="9.1328125" style="4"/>
    <col min="70" max="70" width="12.59765625" style="4" customWidth="1"/>
    <col min="71" max="71" width="13.3984375" style="4" bestFit="1" customWidth="1"/>
    <col min="72" max="72" width="13.265625" style="4" bestFit="1" customWidth="1"/>
    <col min="73" max="73" width="10.3984375" style="4" bestFit="1" customWidth="1"/>
    <col min="74" max="76" width="10.3984375" style="4" customWidth="1"/>
    <col min="77" max="78" width="9.1328125" style="4"/>
    <col min="79" max="79" width="11.59765625" style="4" customWidth="1"/>
    <col min="82" max="82" width="10.3984375" style="4" bestFit="1" customWidth="1"/>
    <col min="83" max="83" width="9.1328125" style="4"/>
    <col min="89" max="91" width="11.59765625" style="4" customWidth="1"/>
    <col min="92" max="92" width="15.3984375" style="4" customWidth="1"/>
    <col min="93" max="93" width="16.59765625" style="4" customWidth="1"/>
    <col min="94" max="94" width="11.59765625" style="4" customWidth="1"/>
    <col min="95" max="96" width="15.3984375" style="4" customWidth="1"/>
    <col min="97" max="97" width="11.59765625" style="4" customWidth="1"/>
    <col min="99" max="99" width="9.1328125" style="4"/>
    <col min="100" max="100" width="12.59765625" style="4" customWidth="1"/>
    <col min="101" max="106" width="11.59765625" style="4" customWidth="1"/>
    <col min="108" max="108" width="11.59765625" style="4" customWidth="1"/>
  </cols>
  <sheetData>
    <row r="1" spans="1:108" x14ac:dyDescent="0.45"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6</v>
      </c>
      <c r="L1" s="4" t="s">
        <v>12</v>
      </c>
      <c r="M1" s="4" t="s">
        <v>13</v>
      </c>
      <c r="N1" s="4" t="s">
        <v>9</v>
      </c>
      <c r="O1" s="4" t="s">
        <v>40</v>
      </c>
      <c r="P1" s="4" t="s">
        <v>41</v>
      </c>
      <c r="Q1" s="4" t="s">
        <v>6</v>
      </c>
      <c r="R1" s="4" t="s">
        <v>42</v>
      </c>
      <c r="S1" s="4" t="s">
        <v>43</v>
      </c>
      <c r="T1" s="4" t="s">
        <v>6</v>
      </c>
      <c r="U1" s="4" t="s">
        <v>44</v>
      </c>
      <c r="V1" s="4" t="s">
        <v>45</v>
      </c>
      <c r="W1" s="4" t="s">
        <v>6</v>
      </c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D1"/>
      <c r="CE1"/>
      <c r="CK1"/>
      <c r="CL1"/>
      <c r="CM1"/>
      <c r="CN1"/>
      <c r="CO1"/>
      <c r="CP1"/>
      <c r="CQ1"/>
      <c r="CR1"/>
      <c r="CS1"/>
      <c r="CU1"/>
      <c r="CV1"/>
      <c r="CW1"/>
      <c r="CX1"/>
      <c r="CY1"/>
      <c r="CZ1"/>
      <c r="DA1"/>
      <c r="DB1"/>
      <c r="DD1"/>
    </row>
    <row r="2" spans="1:108" x14ac:dyDescent="0.45">
      <c r="A2" t="s">
        <v>111</v>
      </c>
      <c r="B2" t="s">
        <v>46</v>
      </c>
      <c r="C2" s="7">
        <v>15.976923076923079</v>
      </c>
      <c r="D2" s="7">
        <v>17.600000000000001</v>
      </c>
      <c r="E2" s="7">
        <v>10.122463430484434</v>
      </c>
      <c r="F2" s="7">
        <v>3.3646153846153855</v>
      </c>
      <c r="G2" s="7">
        <v>2.9192307692307695</v>
      </c>
      <c r="H2" s="7">
        <v>12.620481706457891</v>
      </c>
      <c r="I2" s="7">
        <v>59.738461538461529</v>
      </c>
      <c r="J2" s="7">
        <v>66.300000000000011</v>
      </c>
      <c r="K2" s="7">
        <v>10.981866417124756</v>
      </c>
      <c r="L2" s="7">
        <v>6.2030769230769245</v>
      </c>
      <c r="M2" s="7">
        <v>5.74</v>
      </c>
      <c r="N2" s="7">
        <v>7.2501997108485181</v>
      </c>
      <c r="O2" s="7">
        <v>62.976923076923065</v>
      </c>
      <c r="P2" s="7">
        <v>66.646153846153851</v>
      </c>
      <c r="Q2" s="7">
        <v>5.8675922317776648</v>
      </c>
      <c r="R2" s="7">
        <v>17</v>
      </c>
      <c r="S2" s="7">
        <v>17.815384615384616</v>
      </c>
      <c r="T2" s="7">
        <v>4.7923880276160178</v>
      </c>
      <c r="U2" s="7">
        <v>58.784615384615371</v>
      </c>
      <c r="V2" s="7">
        <v>61.387692307692312</v>
      </c>
      <c r="W2" s="7">
        <v>4.4959198999031145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D2"/>
      <c r="CE2"/>
      <c r="CK2"/>
      <c r="CL2"/>
      <c r="CM2"/>
      <c r="CN2"/>
      <c r="CO2"/>
      <c r="CP2"/>
      <c r="CQ2"/>
      <c r="CR2"/>
      <c r="CS2"/>
      <c r="CU2"/>
      <c r="CV2"/>
      <c r="CW2"/>
      <c r="CX2"/>
      <c r="CY2"/>
      <c r="CZ2"/>
      <c r="DA2"/>
      <c r="DB2"/>
      <c r="DD2"/>
    </row>
    <row r="3" spans="1:108" x14ac:dyDescent="0.45">
      <c r="B3" t="s">
        <v>91</v>
      </c>
      <c r="C3" s="7">
        <v>1.8572742004403358</v>
      </c>
      <c r="D3" s="7">
        <v>2.1651079205647643</v>
      </c>
      <c r="E3" s="7">
        <v>3.3164198294543614</v>
      </c>
      <c r="F3" s="7">
        <v>1.1467184979799809</v>
      </c>
      <c r="G3" s="7">
        <v>0.96242851113901096</v>
      </c>
      <c r="H3" s="7">
        <v>6.4948053429272834</v>
      </c>
      <c r="I3" s="7">
        <v>2.6925933914346656</v>
      </c>
      <c r="J3" s="7">
        <v>3.8896311867876081</v>
      </c>
      <c r="K3" s="7">
        <v>4.2709958117778974</v>
      </c>
      <c r="L3" s="7">
        <v>0.56627507063378812</v>
      </c>
      <c r="M3" s="7">
        <v>0.5011985634456666</v>
      </c>
      <c r="N3" s="7">
        <v>5.785980632791091</v>
      </c>
      <c r="O3" s="7">
        <v>2.1948028985113015</v>
      </c>
      <c r="P3" s="7">
        <v>1.7526311580966947</v>
      </c>
      <c r="Q3" s="7">
        <v>1.6703594605484042</v>
      </c>
      <c r="R3" s="7">
        <v>0.51291024855906631</v>
      </c>
      <c r="S3" s="7">
        <v>0.57491959818630145</v>
      </c>
      <c r="T3" s="7">
        <v>0.82919833140914312</v>
      </c>
      <c r="U3" s="7">
        <v>2.5898755995803699</v>
      </c>
      <c r="V3" s="7">
        <v>2.0268283440130479</v>
      </c>
      <c r="W3" s="7">
        <v>2.1930761155566558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D3"/>
      <c r="CE3"/>
      <c r="CK3"/>
      <c r="CL3"/>
      <c r="CM3"/>
      <c r="CN3"/>
      <c r="CO3"/>
      <c r="CP3"/>
      <c r="CQ3"/>
      <c r="CR3"/>
      <c r="CS3"/>
      <c r="CU3"/>
      <c r="CV3"/>
      <c r="CW3"/>
      <c r="CX3"/>
      <c r="CY3"/>
      <c r="CZ3"/>
      <c r="DA3"/>
      <c r="DB3"/>
      <c r="DD3"/>
    </row>
    <row r="4" spans="1:108" x14ac:dyDescent="0.45">
      <c r="A4" t="s">
        <v>107</v>
      </c>
      <c r="B4" t="s">
        <v>46</v>
      </c>
      <c r="C4" s="3">
        <v>14.526666666666669</v>
      </c>
      <c r="D4" s="3">
        <v>17.333333333333336</v>
      </c>
      <c r="E4" s="3">
        <v>19.351581876727845</v>
      </c>
      <c r="F4" s="3">
        <v>7.3800000000000008</v>
      </c>
      <c r="G4" s="3">
        <v>5.9866666666666672</v>
      </c>
      <c r="H4" s="3">
        <v>18.810750524791224</v>
      </c>
      <c r="I4" s="3">
        <v>58.746666666666655</v>
      </c>
      <c r="J4" s="3">
        <v>68.713333333333338</v>
      </c>
      <c r="K4" s="3">
        <v>17.021723599512217</v>
      </c>
      <c r="L4" s="3">
        <v>10.353333333333333</v>
      </c>
      <c r="M4" s="3">
        <v>8.4146666666666672</v>
      </c>
      <c r="N4" s="3">
        <v>18.740066143511772</v>
      </c>
      <c r="O4" s="3">
        <v>58.46</v>
      </c>
      <c r="P4" s="3">
        <v>65.786666666666662</v>
      </c>
      <c r="Q4" s="3">
        <v>12.688694126058136</v>
      </c>
      <c r="R4" s="3">
        <v>16.52</v>
      </c>
      <c r="S4" s="3">
        <v>17.900000000000002</v>
      </c>
      <c r="T4" s="3">
        <v>8.3877016978364232</v>
      </c>
      <c r="U4" s="3">
        <v>53.933333333333323</v>
      </c>
      <c r="V4" s="3">
        <v>59.706666666666671</v>
      </c>
      <c r="W4" s="3">
        <v>10.76572246212924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D4"/>
      <c r="CE4"/>
      <c r="CK4"/>
      <c r="CL4"/>
      <c r="CM4"/>
      <c r="CN4"/>
      <c r="CO4"/>
      <c r="CP4"/>
      <c r="CQ4"/>
      <c r="CR4"/>
      <c r="CS4"/>
      <c r="CU4"/>
      <c r="CV4"/>
      <c r="CW4"/>
      <c r="CX4"/>
      <c r="CY4"/>
      <c r="CZ4"/>
      <c r="DA4"/>
      <c r="DB4"/>
      <c r="DD4"/>
    </row>
    <row r="5" spans="1:108" x14ac:dyDescent="0.45">
      <c r="B5" t="s">
        <v>91</v>
      </c>
      <c r="C5" s="7">
        <v>1.2347559362976237</v>
      </c>
      <c r="D5" s="7">
        <v>1.7152907107024811</v>
      </c>
      <c r="E5" s="7">
        <v>6.6789885414769739</v>
      </c>
      <c r="F5" s="7">
        <v>1.7033026742185244</v>
      </c>
      <c r="G5" s="7">
        <v>1.3799210927521204</v>
      </c>
      <c r="H5" s="7">
        <v>3.9747345071897433</v>
      </c>
      <c r="I5" s="7">
        <v>3.6221295148327064</v>
      </c>
      <c r="J5" s="7">
        <v>3.9393513284408752</v>
      </c>
      <c r="K5" s="7">
        <v>2.5314385303564002</v>
      </c>
      <c r="L5" s="7">
        <v>1.5853481916881502</v>
      </c>
      <c r="M5" s="7">
        <v>1.3734038816831067</v>
      </c>
      <c r="N5" s="7">
        <v>3.9901369186506628</v>
      </c>
      <c r="O5" s="7">
        <v>3.9077359173823405</v>
      </c>
      <c r="P5" s="7">
        <v>3.2553272578276302</v>
      </c>
      <c r="Q5" s="7">
        <v>3.0755640632784198</v>
      </c>
      <c r="R5" s="7">
        <v>0.66853072729182283</v>
      </c>
      <c r="S5" s="7">
        <v>0.5932958789676539</v>
      </c>
      <c r="T5" s="7">
        <v>1.0788102202869903</v>
      </c>
      <c r="U5" s="7">
        <v>2.5554299486039964</v>
      </c>
      <c r="V5" s="7">
        <v>2.1928570911535084</v>
      </c>
      <c r="W5" s="7">
        <v>1.6914184515030524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D5"/>
      <c r="CE5"/>
      <c r="CK5"/>
      <c r="CL5"/>
      <c r="CM5"/>
      <c r="CN5"/>
      <c r="CO5"/>
      <c r="CP5"/>
      <c r="CQ5"/>
      <c r="CR5"/>
      <c r="CS5"/>
      <c r="CU5"/>
      <c r="CV5"/>
      <c r="CW5"/>
      <c r="CX5"/>
      <c r="CY5"/>
      <c r="CZ5"/>
      <c r="DA5"/>
      <c r="DB5"/>
      <c r="DD5"/>
    </row>
    <row r="6" spans="1:108" x14ac:dyDescent="0.45">
      <c r="A6" t="s">
        <v>108</v>
      </c>
      <c r="B6" t="s">
        <v>46</v>
      </c>
      <c r="C6" s="3">
        <v>13.844444444444441</v>
      </c>
      <c r="D6" s="3">
        <v>17.333333333333329</v>
      </c>
      <c r="E6" s="3">
        <v>25.204762530063292</v>
      </c>
      <c r="F6" s="3">
        <v>9.7966666666666669</v>
      </c>
      <c r="G6" s="3">
        <v>7.2566666666666668</v>
      </c>
      <c r="H6" s="3">
        <v>25.868960280887691</v>
      </c>
      <c r="I6" s="3">
        <v>52.933333333333337</v>
      </c>
      <c r="J6" s="3">
        <v>63.055555555555543</v>
      </c>
      <c r="K6" s="3">
        <v>19.617288040637511</v>
      </c>
      <c r="L6" s="3">
        <v>13.195555555555558</v>
      </c>
      <c r="M6" s="3">
        <v>10.378888888888888</v>
      </c>
      <c r="N6" s="3">
        <v>21.444571297413994</v>
      </c>
      <c r="O6" s="3">
        <v>51.888888888888886</v>
      </c>
      <c r="P6" s="3">
        <v>62.56666666666667</v>
      </c>
      <c r="Q6" s="3">
        <v>20.594701089331764</v>
      </c>
      <c r="R6" s="3">
        <v>15.555555555555555</v>
      </c>
      <c r="S6" s="3">
        <v>17.288888888888891</v>
      </c>
      <c r="T6" s="3">
        <v>11.155980689553257</v>
      </c>
      <c r="U6" s="3">
        <v>47.688888888888883</v>
      </c>
      <c r="V6" s="3">
        <v>55.033333333333331</v>
      </c>
      <c r="W6" s="3">
        <v>15.418029369404495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D6"/>
      <c r="CE6"/>
      <c r="CK6"/>
      <c r="CL6"/>
      <c r="CM6"/>
      <c r="CN6"/>
      <c r="CO6"/>
      <c r="CP6"/>
      <c r="CQ6"/>
      <c r="CR6"/>
      <c r="CS6"/>
      <c r="CU6"/>
      <c r="CV6"/>
      <c r="CW6"/>
      <c r="CX6"/>
      <c r="CY6"/>
      <c r="CZ6"/>
      <c r="DA6"/>
      <c r="DB6"/>
      <c r="DD6"/>
    </row>
    <row r="7" spans="1:108" x14ac:dyDescent="0.45">
      <c r="B7" t="s">
        <v>91</v>
      </c>
      <c r="C7" s="7">
        <v>1.6035454545136492</v>
      </c>
      <c r="D7" s="7">
        <v>2.1145002036205005</v>
      </c>
      <c r="E7" s="7">
        <v>5.0147578818686451</v>
      </c>
      <c r="F7" s="7">
        <v>1.6431744345084682</v>
      </c>
      <c r="G7" s="7">
        <v>1.2199908924978813</v>
      </c>
      <c r="H7" s="7">
        <v>2.9965215580324021</v>
      </c>
      <c r="I7" s="7">
        <v>5.7975090436420293</v>
      </c>
      <c r="J7" s="7">
        <v>4.9164375338949817</v>
      </c>
      <c r="K7" s="7">
        <v>5.9342231392162867</v>
      </c>
      <c r="L7" s="7">
        <v>1.4086014428117506</v>
      </c>
      <c r="M7" s="7">
        <v>1.2883015903329207</v>
      </c>
      <c r="N7" s="7">
        <v>2.8349706796886718</v>
      </c>
      <c r="O7" s="7">
        <v>1.9609773325475832</v>
      </c>
      <c r="P7" s="7">
        <v>2.4431309602411582</v>
      </c>
      <c r="Q7" s="7">
        <v>2.2546226564201985</v>
      </c>
      <c r="R7" s="7">
        <v>0.444999653211129</v>
      </c>
      <c r="S7" s="7">
        <v>0.43319085976928723</v>
      </c>
      <c r="T7" s="7">
        <v>0.74644744028998422</v>
      </c>
      <c r="U7" s="7">
        <v>1.2022612439754643</v>
      </c>
      <c r="V7" s="7">
        <v>1.0883218478209664</v>
      </c>
      <c r="W7" s="7">
        <v>0.86011489948383579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D7"/>
      <c r="CE7"/>
      <c r="CK7"/>
      <c r="CL7"/>
      <c r="CM7"/>
      <c r="CN7"/>
      <c r="CO7"/>
      <c r="CP7"/>
      <c r="CQ7"/>
      <c r="CR7"/>
      <c r="CS7"/>
      <c r="CU7"/>
      <c r="CV7"/>
      <c r="CW7"/>
      <c r="CX7"/>
      <c r="CY7"/>
      <c r="CZ7"/>
      <c r="DA7"/>
      <c r="DB7"/>
      <c r="DD7"/>
    </row>
    <row r="8" spans="1:108" x14ac:dyDescent="0.45">
      <c r="B8" s="4" t="s">
        <v>46</v>
      </c>
      <c r="C8" s="3">
        <v>14.870270270270268</v>
      </c>
      <c r="D8" s="3">
        <v>17.42702702702702</v>
      </c>
      <c r="E8" s="3">
        <v>17.532665284264464</v>
      </c>
      <c r="F8" s="3">
        <v>6.5570270270270266</v>
      </c>
      <c r="G8" s="3">
        <v>5.2178378378378367</v>
      </c>
      <c r="H8" s="3">
        <v>18.352653042805681</v>
      </c>
      <c r="I8" s="3">
        <v>57.681081081081075</v>
      </c>
      <c r="J8" s="3">
        <v>66.489189189189204</v>
      </c>
      <c r="K8" s="3">
        <v>15.530965129217368</v>
      </c>
      <c r="L8" s="3">
        <v>9.5864864864864838</v>
      </c>
      <c r="M8" s="3">
        <v>7.9527027027027026</v>
      </c>
      <c r="N8" s="3">
        <v>15.360938650552249</v>
      </c>
      <c r="O8" s="3">
        <v>58.448648648648657</v>
      </c>
      <c r="P8" s="3">
        <v>65.305405405405438</v>
      </c>
      <c r="Q8" s="3">
        <v>12.215173532647773</v>
      </c>
      <c r="R8" s="3">
        <v>16.454054054054051</v>
      </c>
      <c r="S8" s="3">
        <v>17.72162162162163</v>
      </c>
      <c r="T8" s="3">
        <v>7.7978485414198362</v>
      </c>
      <c r="U8" s="3">
        <v>54.118918918918922</v>
      </c>
      <c r="V8" s="3">
        <v>59.160540540540545</v>
      </c>
      <c r="W8" s="3">
        <v>9.6944610798735003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D8"/>
      <c r="CE8"/>
      <c r="CK8"/>
      <c r="CL8"/>
      <c r="CM8"/>
      <c r="CN8"/>
      <c r="CO8"/>
      <c r="CP8"/>
      <c r="CQ8"/>
      <c r="CR8"/>
      <c r="CS8"/>
      <c r="CU8"/>
      <c r="CV8"/>
      <c r="CW8"/>
      <c r="CX8"/>
      <c r="CY8"/>
      <c r="CZ8"/>
      <c r="DA8"/>
      <c r="DB8"/>
      <c r="DD8"/>
    </row>
    <row r="9" spans="1:108" x14ac:dyDescent="0.45">
      <c r="BD9" s="5"/>
    </row>
    <row r="10" spans="1:108" x14ac:dyDescent="0.45">
      <c r="BD10" s="5"/>
    </row>
    <row r="11" spans="1:108" x14ac:dyDescent="0.45">
      <c r="BD11" s="5"/>
    </row>
    <row r="12" spans="1:108" x14ac:dyDescent="0.45">
      <c r="C12" s="4" t="s">
        <v>14</v>
      </c>
      <c r="D12" s="4" t="s">
        <v>15</v>
      </c>
      <c r="E12" s="4" t="s">
        <v>6</v>
      </c>
      <c r="F12" s="4" t="s">
        <v>16</v>
      </c>
      <c r="G12" s="4" t="s">
        <v>17</v>
      </c>
      <c r="H12" s="4" t="s">
        <v>6</v>
      </c>
      <c r="I12" s="4" t="s">
        <v>18</v>
      </c>
      <c r="J12" s="4" t="s">
        <v>19</v>
      </c>
      <c r="K12" s="4" t="s">
        <v>6</v>
      </c>
      <c r="L12" s="4" t="s">
        <v>20</v>
      </c>
      <c r="M12" s="4" t="s">
        <v>21</v>
      </c>
      <c r="N12" s="4" t="s">
        <v>9</v>
      </c>
      <c r="O12" s="4" t="s">
        <v>16</v>
      </c>
      <c r="P12" s="4" t="s">
        <v>17</v>
      </c>
      <c r="Q12" s="4" t="s">
        <v>6</v>
      </c>
      <c r="R12" s="4" t="s">
        <v>18</v>
      </c>
      <c r="S12" s="4" t="s">
        <v>19</v>
      </c>
      <c r="T12" s="4" t="s">
        <v>6</v>
      </c>
      <c r="U12" s="4" t="s">
        <v>20</v>
      </c>
      <c r="V12" s="4" t="s">
        <v>21</v>
      </c>
      <c r="W12" s="4" t="s">
        <v>9</v>
      </c>
      <c r="X12"/>
      <c r="Y12"/>
      <c r="Z12"/>
      <c r="BD12" s="5"/>
    </row>
    <row r="13" spans="1:108" x14ac:dyDescent="0.45">
      <c r="C13" s="7">
        <v>0.61769230769230765</v>
      </c>
      <c r="D13" s="7">
        <v>0.68123076923076908</v>
      </c>
      <c r="E13" s="7">
        <v>10.329840961555494</v>
      </c>
      <c r="F13" s="7">
        <v>25.464615384615385</v>
      </c>
      <c r="G13" s="7">
        <v>26.356923076923081</v>
      </c>
      <c r="H13" s="7">
        <v>3.5043293604585446</v>
      </c>
      <c r="I13" s="7">
        <v>83.634615384615387</v>
      </c>
      <c r="J13" s="7">
        <v>86.666153846153847</v>
      </c>
      <c r="K13" s="7">
        <v>3.6314730417474399</v>
      </c>
      <c r="L13" s="7">
        <v>33.695384615384619</v>
      </c>
      <c r="M13" s="7">
        <v>30.823076923076933</v>
      </c>
      <c r="N13" s="7">
        <v>8.5213835134260201</v>
      </c>
      <c r="O13" s="7">
        <v>41.349230769230758</v>
      </c>
      <c r="P13" s="7">
        <v>41.890384615384612</v>
      </c>
      <c r="Q13" s="7">
        <v>1.3114892394641364</v>
      </c>
      <c r="R13" s="7">
        <v>74.812153846153848</v>
      </c>
      <c r="S13" s="7">
        <v>79.848461538461549</v>
      </c>
      <c r="T13" s="7">
        <v>6.7432680980454682</v>
      </c>
      <c r="U13" s="7">
        <v>28.695384615384619</v>
      </c>
      <c r="V13" s="7">
        <v>25.62307692307693</v>
      </c>
      <c r="W13" s="7">
        <v>10.705001529541494</v>
      </c>
      <c r="X13"/>
      <c r="Y13"/>
      <c r="Z13"/>
      <c r="BD13" s="5"/>
    </row>
    <row r="14" spans="1:108" x14ac:dyDescent="0.45">
      <c r="C14" s="7">
        <v>2.4543163282375106E-2</v>
      </c>
      <c r="D14" s="7">
        <v>2.0969405721940736E-2</v>
      </c>
      <c r="E14" s="7">
        <v>1.2720459386320087</v>
      </c>
      <c r="F14" s="7">
        <v>0.47711658605249796</v>
      </c>
      <c r="G14" s="7">
        <v>0.5139198473180967</v>
      </c>
      <c r="H14" s="7">
        <v>0.59610515802968</v>
      </c>
      <c r="I14" s="7">
        <v>1.2043166934925602</v>
      </c>
      <c r="J14" s="7">
        <v>0.95802311246841387</v>
      </c>
      <c r="K14" s="7">
        <v>0.69494054232971947</v>
      </c>
      <c r="L14" s="7">
        <v>0.9914760975792648</v>
      </c>
      <c r="M14" s="7">
        <v>0.96169229538658663</v>
      </c>
      <c r="N14" s="7">
        <v>1.1757145925855457</v>
      </c>
      <c r="O14" s="7">
        <v>0.83528402851007844</v>
      </c>
      <c r="P14" s="7">
        <v>0.7929799239345956</v>
      </c>
      <c r="Q14" s="7">
        <v>0.21499077857149243</v>
      </c>
      <c r="R14" s="7">
        <v>1.2573044332498895</v>
      </c>
      <c r="S14" s="7">
        <v>0.94713207716645043</v>
      </c>
      <c r="T14" s="7">
        <v>0.89637202046345976</v>
      </c>
      <c r="U14" s="7">
        <v>0.9914760975792648</v>
      </c>
      <c r="V14" s="7">
        <v>0.96169229538658663</v>
      </c>
      <c r="W14" s="7">
        <v>1.379009149347306</v>
      </c>
      <c r="X14"/>
      <c r="Y14"/>
      <c r="Z14"/>
      <c r="BD14" s="5"/>
    </row>
    <row r="15" spans="1:108" x14ac:dyDescent="0.45">
      <c r="C15" s="3">
        <v>0.59466666666666668</v>
      </c>
      <c r="D15" s="3">
        <v>0.66520000000000012</v>
      </c>
      <c r="E15" s="3">
        <v>11.874694501767816</v>
      </c>
      <c r="F15" s="3">
        <v>24.90666666666667</v>
      </c>
      <c r="G15" s="3">
        <v>26.286666666666665</v>
      </c>
      <c r="H15" s="3">
        <v>5.5539413979795373</v>
      </c>
      <c r="I15" s="3">
        <v>81.75800000000001</v>
      </c>
      <c r="J15" s="3">
        <v>85.003999999999991</v>
      </c>
      <c r="K15" s="3">
        <v>3.9731737629121331</v>
      </c>
      <c r="L15" s="3">
        <v>37.515999999999991</v>
      </c>
      <c r="M15" s="3">
        <v>32.956000000000003</v>
      </c>
      <c r="N15" s="3">
        <v>12.103916141272363</v>
      </c>
      <c r="O15" s="3">
        <v>39.473333333333336</v>
      </c>
      <c r="P15" s="3">
        <v>40.37766666666667</v>
      </c>
      <c r="Q15" s="3">
        <v>2.2948520217064337</v>
      </c>
      <c r="R15" s="3">
        <v>73.110266666666675</v>
      </c>
      <c r="S15" s="3">
        <v>77.761200000000002</v>
      </c>
      <c r="T15" s="3">
        <v>6.3985008767912168</v>
      </c>
      <c r="U15" s="3">
        <v>32.04933333333333</v>
      </c>
      <c r="V15" s="3">
        <v>27.689333333333327</v>
      </c>
      <c r="W15" s="3">
        <v>13.554870209733251</v>
      </c>
      <c r="X15"/>
      <c r="Y15"/>
      <c r="Z15"/>
      <c r="BD15" s="5"/>
    </row>
    <row r="16" spans="1:108" x14ac:dyDescent="0.45">
      <c r="C16" s="7">
        <v>2.1249836600678987E-2</v>
      </c>
      <c r="D16" s="7">
        <v>2.3919866220361706E-2</v>
      </c>
      <c r="E16" s="7">
        <v>1.8278020906903192</v>
      </c>
      <c r="F16" s="7">
        <v>0.69518982219886505</v>
      </c>
      <c r="G16" s="7">
        <v>0.63125976340084367</v>
      </c>
      <c r="H16" s="7">
        <v>0.74159628341876382</v>
      </c>
      <c r="I16" s="7">
        <v>1.1694397519040194</v>
      </c>
      <c r="J16" s="7">
        <v>1.1358157127515582</v>
      </c>
      <c r="K16" s="7">
        <v>0.58139774522530541</v>
      </c>
      <c r="L16" s="7">
        <v>1.5120352729571702</v>
      </c>
      <c r="M16" s="7">
        <v>0.98666306305648133</v>
      </c>
      <c r="N16" s="7">
        <v>1.814210092017509</v>
      </c>
      <c r="O16" s="7">
        <v>0.70092003030937045</v>
      </c>
      <c r="P16" s="7">
        <v>0.65116272074565873</v>
      </c>
      <c r="Q16" s="7">
        <v>0.45792653233560621</v>
      </c>
      <c r="R16" s="7">
        <v>1.8203879244698238</v>
      </c>
      <c r="S16" s="7">
        <v>1.2481669065740604</v>
      </c>
      <c r="T16" s="7">
        <v>1.9431856910773777</v>
      </c>
      <c r="U16" s="7">
        <v>1.3762532066770585</v>
      </c>
      <c r="V16" s="7">
        <v>0.96498336197516232</v>
      </c>
      <c r="W16" s="7">
        <v>1.9281066696767994</v>
      </c>
      <c r="X16"/>
      <c r="Y16"/>
      <c r="Z16"/>
      <c r="BD16" s="5"/>
    </row>
    <row r="17" spans="3:108" x14ac:dyDescent="0.45">
      <c r="C17" s="3">
        <v>0.59222222222222232</v>
      </c>
      <c r="D17" s="3">
        <v>0.67822222222222217</v>
      </c>
      <c r="E17" s="3">
        <v>14.546169671019982</v>
      </c>
      <c r="F17" s="3">
        <v>24.844444444444449</v>
      </c>
      <c r="G17" s="3">
        <v>26.566666666666663</v>
      </c>
      <c r="H17" s="3">
        <v>6.9359791874688508</v>
      </c>
      <c r="I17" s="3">
        <v>80.046666666666667</v>
      </c>
      <c r="J17" s="3">
        <v>83.542222222222222</v>
      </c>
      <c r="K17" s="3">
        <v>4.373069374773932</v>
      </c>
      <c r="L17" s="3">
        <v>41.035555555555554</v>
      </c>
      <c r="M17" s="3">
        <v>34.611111111111114</v>
      </c>
      <c r="N17" s="3">
        <v>15.626567421473952</v>
      </c>
      <c r="O17" s="3">
        <v>38.844444444444449</v>
      </c>
      <c r="P17" s="3">
        <v>40.118888888888897</v>
      </c>
      <c r="Q17" s="3">
        <v>3.2806696224616996</v>
      </c>
      <c r="R17" s="3">
        <v>70.575555555555567</v>
      </c>
      <c r="S17" s="3">
        <v>75.820000000000007</v>
      </c>
      <c r="T17" s="3">
        <v>7.4396704081451412</v>
      </c>
      <c r="U17" s="3">
        <v>34.68</v>
      </c>
      <c r="V17" s="3">
        <v>29.211111111111116</v>
      </c>
      <c r="W17" s="3">
        <v>15.747998637314247</v>
      </c>
      <c r="X17"/>
      <c r="Y17"/>
      <c r="Z17"/>
      <c r="BD17" s="5"/>
    </row>
    <row r="18" spans="3:108" x14ac:dyDescent="0.45">
      <c r="C18" s="7">
        <v>2.4393887111222378E-2</v>
      </c>
      <c r="D18" s="7">
        <v>2.4393887111222375E-2</v>
      </c>
      <c r="E18" s="7">
        <v>0.59736481577999667</v>
      </c>
      <c r="F18" s="7">
        <v>0.70885057367718129</v>
      </c>
      <c r="G18" s="7">
        <v>0.72724747430904713</v>
      </c>
      <c r="H18" s="7">
        <v>0.3402413510348315</v>
      </c>
      <c r="I18" s="7">
        <v>1.102542516187017</v>
      </c>
      <c r="J18" s="7">
        <v>0.87872101220122811</v>
      </c>
      <c r="K18" s="7">
        <v>0.6566650873400699</v>
      </c>
      <c r="L18" s="7">
        <v>1.4340239507616408</v>
      </c>
      <c r="M18" s="7">
        <v>1.2413652380830509</v>
      </c>
      <c r="N18" s="7">
        <v>2.3044103252709234</v>
      </c>
      <c r="O18" s="7">
        <v>0.70885057367718296</v>
      </c>
      <c r="P18" s="7">
        <v>0.73865409803453563</v>
      </c>
      <c r="Q18" s="7">
        <v>0.15679669349726932</v>
      </c>
      <c r="R18" s="7">
        <v>0.93442925076827443</v>
      </c>
      <c r="S18" s="7">
        <v>0.64658075030630779</v>
      </c>
      <c r="T18" s="7">
        <v>0.83555956456107638</v>
      </c>
      <c r="U18" s="7">
        <v>1.1789637634616075</v>
      </c>
      <c r="V18" s="7">
        <v>1.2413652380830509</v>
      </c>
      <c r="W18" s="7">
        <v>2.8120198124938121</v>
      </c>
      <c r="X18"/>
      <c r="Y18"/>
      <c r="Z18"/>
      <c r="BD18" s="5"/>
    </row>
    <row r="19" spans="3:108" x14ac:dyDescent="0.45">
      <c r="C19" s="3">
        <v>0.6021621621621619</v>
      </c>
      <c r="D19" s="3">
        <v>0.67400000000000004</v>
      </c>
      <c r="E19" s="3">
        <v>11.981726407186983</v>
      </c>
      <c r="F19" s="3">
        <v>25.087567567567568</v>
      </c>
      <c r="G19" s="3">
        <v>26.379459459459461</v>
      </c>
      <c r="H19" s="3">
        <v>5.1699787930506425</v>
      </c>
      <c r="I19" s="3">
        <v>82.001081081081068</v>
      </c>
      <c r="J19" s="3">
        <v>85.232432432432432</v>
      </c>
      <c r="K19" s="3">
        <v>3.9503886583611916</v>
      </c>
      <c r="L19" s="3">
        <v>37.029729729729731</v>
      </c>
      <c r="M19" s="3">
        <v>32.609189189189188</v>
      </c>
      <c r="N19" s="3">
        <v>11.70204958342944</v>
      </c>
      <c r="O19" s="3">
        <v>39.979459459459463</v>
      </c>
      <c r="P19" s="3">
        <v>40.84621621621622</v>
      </c>
      <c r="Q19" s="3">
        <v>2.1891396497509614</v>
      </c>
      <c r="R19" s="3">
        <v>73.091675675675674</v>
      </c>
      <c r="S19" s="3">
        <v>78.022378378378392</v>
      </c>
      <c r="T19" s="3">
        <v>6.7728927594531223</v>
      </c>
      <c r="U19" s="3">
        <v>31.510810810810824</v>
      </c>
      <c r="V19" s="3">
        <v>27.333513513513516</v>
      </c>
      <c r="W19" s="3">
        <v>13.087028669347744</v>
      </c>
      <c r="X19"/>
      <c r="Y19"/>
      <c r="Z19"/>
      <c r="BD19" s="5"/>
      <c r="BE19"/>
      <c r="BF19"/>
      <c r="BG19"/>
      <c r="BH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D19"/>
      <c r="CE19"/>
      <c r="CK19"/>
      <c r="CL19"/>
      <c r="CM19"/>
      <c r="CN19"/>
      <c r="CO19"/>
      <c r="CP19"/>
      <c r="CQ19"/>
      <c r="CR19"/>
      <c r="CS19"/>
      <c r="CU19"/>
      <c r="CV19"/>
      <c r="CW19"/>
      <c r="CX19"/>
      <c r="CY19"/>
      <c r="CZ19"/>
      <c r="DA19"/>
      <c r="DB19"/>
      <c r="DD19"/>
    </row>
    <row r="20" spans="3:108" x14ac:dyDescent="0.4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BD20" s="5"/>
      <c r="BE20"/>
      <c r="BF20"/>
      <c r="BG20"/>
      <c r="BH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D20"/>
      <c r="CE20"/>
      <c r="CK20"/>
      <c r="CL20"/>
      <c r="CM20"/>
      <c r="CN20"/>
      <c r="CO20"/>
      <c r="CP20"/>
      <c r="CQ20"/>
      <c r="CR20"/>
      <c r="CS20"/>
      <c r="CU20"/>
      <c r="CV20"/>
      <c r="CW20"/>
      <c r="CX20"/>
      <c r="CY20"/>
      <c r="CZ20"/>
      <c r="DA20"/>
      <c r="DB20"/>
      <c r="DD20"/>
    </row>
    <row r="21" spans="3:108" x14ac:dyDescent="0.4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BD21" s="5"/>
      <c r="BE21"/>
      <c r="BF21"/>
      <c r="BG21"/>
      <c r="BH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D21"/>
      <c r="CE21"/>
      <c r="CK21"/>
      <c r="CL21"/>
      <c r="CM21"/>
      <c r="CN21"/>
      <c r="CO21"/>
      <c r="CP21"/>
      <c r="CQ21"/>
      <c r="CR21"/>
      <c r="CS21"/>
      <c r="CU21"/>
      <c r="CV21"/>
      <c r="CW21"/>
      <c r="CX21"/>
      <c r="CY21"/>
      <c r="CZ21"/>
      <c r="DA21"/>
      <c r="DB21"/>
      <c r="DD21"/>
    </row>
    <row r="22" spans="3:108" x14ac:dyDescent="0.4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BD22" s="5"/>
      <c r="BE22"/>
      <c r="BF22"/>
      <c r="BG22"/>
      <c r="BH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D22"/>
      <c r="CE22"/>
      <c r="CK22"/>
      <c r="CL22"/>
      <c r="CM22"/>
      <c r="CN22"/>
      <c r="CO22"/>
      <c r="CP22"/>
      <c r="CQ22"/>
      <c r="CR22"/>
      <c r="CS22"/>
      <c r="CU22"/>
      <c r="CV22"/>
      <c r="CW22"/>
      <c r="CX22"/>
      <c r="CY22"/>
      <c r="CZ22"/>
      <c r="DA22"/>
      <c r="DB22"/>
      <c r="DD22"/>
    </row>
    <row r="23" spans="3:108" x14ac:dyDescent="0.45">
      <c r="BD23" s="5"/>
      <c r="BE23"/>
      <c r="BF23"/>
      <c r="BG23"/>
      <c r="BH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D23"/>
      <c r="CE23"/>
      <c r="CK23"/>
      <c r="CL23"/>
      <c r="CM23"/>
      <c r="CN23"/>
      <c r="CO23"/>
      <c r="CP23"/>
      <c r="CQ23"/>
      <c r="CR23"/>
      <c r="CS23"/>
      <c r="CU23"/>
      <c r="CV23"/>
      <c r="CW23"/>
      <c r="CX23"/>
      <c r="CY23"/>
      <c r="CZ23"/>
      <c r="DA23"/>
      <c r="DB23"/>
      <c r="DD23"/>
    </row>
    <row r="24" spans="3:108" x14ac:dyDescent="0.45">
      <c r="C24" s="4" t="s">
        <v>22</v>
      </c>
      <c r="D24" s="4" t="s">
        <v>23</v>
      </c>
      <c r="E24" s="4" t="s">
        <v>6</v>
      </c>
      <c r="F24" s="4" t="s">
        <v>24</v>
      </c>
      <c r="G24" s="4" t="s">
        <v>25</v>
      </c>
      <c r="H24" s="4" t="s">
        <v>6</v>
      </c>
      <c r="I24" s="4" t="s">
        <v>26</v>
      </c>
      <c r="J24" s="4" t="s">
        <v>27</v>
      </c>
      <c r="K24" s="4" t="s">
        <v>6</v>
      </c>
      <c r="L24" s="4" t="s">
        <v>28</v>
      </c>
      <c r="M24" s="4" t="s">
        <v>29</v>
      </c>
      <c r="N24" s="4" t="s">
        <v>9</v>
      </c>
      <c r="O24" t="s">
        <v>22</v>
      </c>
      <c r="P24" t="s">
        <v>23</v>
      </c>
      <c r="Q24" s="4" t="s">
        <v>6</v>
      </c>
      <c r="R24" s="4" t="s">
        <v>24</v>
      </c>
      <c r="S24" s="4" t="s">
        <v>25</v>
      </c>
      <c r="T24" s="4" t="s">
        <v>6</v>
      </c>
      <c r="U24" s="4" t="s">
        <v>26</v>
      </c>
      <c r="V24" s="4" t="s">
        <v>27</v>
      </c>
      <c r="W24" s="4" t="s">
        <v>6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BD24" s="5"/>
      <c r="BE24"/>
      <c r="BF24"/>
      <c r="BG24"/>
      <c r="BH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D24"/>
      <c r="CE24"/>
      <c r="CK24"/>
      <c r="CL24"/>
      <c r="CM24"/>
      <c r="CN24"/>
      <c r="CO24"/>
      <c r="CP24"/>
      <c r="CQ24"/>
      <c r="CR24"/>
      <c r="CS24"/>
      <c r="CU24"/>
      <c r="CV24"/>
      <c r="CW24"/>
      <c r="CX24"/>
      <c r="CY24"/>
      <c r="CZ24"/>
      <c r="DA24"/>
      <c r="DB24"/>
      <c r="DD24"/>
    </row>
    <row r="25" spans="3:108" x14ac:dyDescent="0.45">
      <c r="C25" s="7">
        <v>21.905384615384612</v>
      </c>
      <c r="D25" s="7">
        <v>25.169999999999998</v>
      </c>
      <c r="E25" s="7">
        <v>14.956211353013062</v>
      </c>
      <c r="F25" s="7">
        <v>2.0662800000000003</v>
      </c>
      <c r="G25" s="7">
        <v>2.4659692307692307</v>
      </c>
      <c r="H25" s="7">
        <v>19.695125560707687</v>
      </c>
      <c r="I25" s="7">
        <v>7.4516153846153852</v>
      </c>
      <c r="J25" s="7">
        <v>10.179615384615383</v>
      </c>
      <c r="K25" s="7">
        <v>36.607756442316742</v>
      </c>
      <c r="L25" s="7">
        <v>3.6561538461538463</v>
      </c>
      <c r="M25" s="7">
        <v>3.0830769230769235</v>
      </c>
      <c r="N25" s="7">
        <v>15.720721253223143</v>
      </c>
      <c r="O25" s="7">
        <v>18.288461538461533</v>
      </c>
      <c r="P25" s="7">
        <v>21.209230769230771</v>
      </c>
      <c r="Q25" s="7">
        <v>16.164949179399841</v>
      </c>
      <c r="R25" s="7">
        <v>1.2492030769230771</v>
      </c>
      <c r="S25" s="7">
        <v>1.4746923076923077</v>
      </c>
      <c r="T25" s="7">
        <v>18.223194060947208</v>
      </c>
      <c r="U25" s="7">
        <v>2.4920769230769229</v>
      </c>
      <c r="V25" s="7">
        <v>2.8795384615384609</v>
      </c>
      <c r="W25" s="7">
        <v>15.781760155551154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BD25" s="5"/>
      <c r="BE25"/>
      <c r="BF25"/>
      <c r="BG25"/>
      <c r="BH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D25"/>
      <c r="CE25"/>
      <c r="CK25"/>
      <c r="CL25"/>
      <c r="CM25"/>
      <c r="CN25"/>
      <c r="CO25"/>
      <c r="CP25"/>
      <c r="CQ25"/>
      <c r="CR25"/>
      <c r="CS25"/>
      <c r="CU25"/>
      <c r="CV25"/>
      <c r="CW25"/>
      <c r="CX25"/>
      <c r="CY25"/>
      <c r="CZ25"/>
      <c r="DA25"/>
      <c r="DB25"/>
      <c r="DD25"/>
    </row>
    <row r="26" spans="3:108" x14ac:dyDescent="0.45">
      <c r="C26" s="7">
        <v>0.91615093973575001</v>
      </c>
      <c r="D26" s="7">
        <v>1.0793017685950062</v>
      </c>
      <c r="E26" s="7">
        <v>3.6262864926699012</v>
      </c>
      <c r="F26" s="7">
        <v>0.14229352177264271</v>
      </c>
      <c r="G26" s="7">
        <v>0.11541648585492707</v>
      </c>
      <c r="H26" s="7">
        <v>7.0102610920733648</v>
      </c>
      <c r="I26" s="7">
        <v>0.20677060439104175</v>
      </c>
      <c r="J26" s="7">
        <v>0.44669720228869175</v>
      </c>
      <c r="K26" s="7">
        <v>4.5093665419383973</v>
      </c>
      <c r="L26" s="7">
        <v>0.29803299924513937</v>
      </c>
      <c r="M26" s="7">
        <v>0.29297898626101593</v>
      </c>
      <c r="N26" s="7">
        <v>2.7432703725479826</v>
      </c>
      <c r="O26" s="7">
        <v>0.95335719477455139</v>
      </c>
      <c r="P26" s="7">
        <v>0.92838537703047841</v>
      </c>
      <c r="Q26" s="7">
        <v>5.7758616148869848</v>
      </c>
      <c r="R26" s="7">
        <v>0.11500663709172583</v>
      </c>
      <c r="S26" s="7">
        <v>0.11840827973608593</v>
      </c>
      <c r="T26" s="7">
        <v>3.0638299952359906</v>
      </c>
      <c r="U26" s="7">
        <v>0.2113150988593033</v>
      </c>
      <c r="V26" s="7">
        <v>0.22190143875313215</v>
      </c>
      <c r="W26" s="7">
        <v>6.1346836542832195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BD26" s="5"/>
      <c r="BE26"/>
      <c r="BF26"/>
      <c r="BG26"/>
      <c r="BH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D26"/>
      <c r="CE26"/>
      <c r="CK26"/>
      <c r="CL26"/>
      <c r="CM26"/>
      <c r="CN26"/>
      <c r="CO26"/>
      <c r="CP26"/>
      <c r="CQ26"/>
      <c r="CR26"/>
      <c r="CS26"/>
      <c r="CU26"/>
      <c r="CV26"/>
      <c r="CW26"/>
      <c r="CX26"/>
      <c r="CY26"/>
      <c r="CZ26"/>
      <c r="DA26"/>
      <c r="DB26"/>
      <c r="DD26"/>
    </row>
    <row r="27" spans="3:108" x14ac:dyDescent="0.45">
      <c r="C27" s="3">
        <v>19.984666666666669</v>
      </c>
      <c r="D27" s="3">
        <v>24.049999999999997</v>
      </c>
      <c r="E27" s="3">
        <v>21.09105925611912</v>
      </c>
      <c r="F27" s="3">
        <v>1.7437866666666666</v>
      </c>
      <c r="G27" s="3">
        <v>2.2372000000000001</v>
      </c>
      <c r="H27" s="3">
        <v>28.234807634920195</v>
      </c>
      <c r="I27" s="3">
        <v>6.9320000000000004</v>
      </c>
      <c r="J27" s="3">
        <v>9.627933333333333</v>
      </c>
      <c r="K27" s="3">
        <v>38.897499008755318</v>
      </c>
      <c r="L27" s="3">
        <v>4.3840000000000003</v>
      </c>
      <c r="M27" s="3">
        <v>3.5013333333333332</v>
      </c>
      <c r="N27" s="3">
        <v>20.045442922126039</v>
      </c>
      <c r="O27" s="3">
        <v>16.411333333333328</v>
      </c>
      <c r="P27" s="3">
        <v>20.514666666666663</v>
      </c>
      <c r="Q27" s="3">
        <v>25.933097234027358</v>
      </c>
      <c r="R27" s="3">
        <v>1.1091199999999999</v>
      </c>
      <c r="S27" s="3">
        <v>1.3358000000000001</v>
      </c>
      <c r="T27" s="3">
        <v>20.657984285871098</v>
      </c>
      <c r="U27" s="3">
        <v>2.0779333333333332</v>
      </c>
      <c r="V27" s="3">
        <v>2.577526666666667</v>
      </c>
      <c r="W27" s="3">
        <v>24.341224902314462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BD27" s="5"/>
      <c r="BE27"/>
      <c r="BF27"/>
      <c r="BG27"/>
      <c r="BH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D27"/>
      <c r="CE27"/>
      <c r="CK27"/>
      <c r="CL27"/>
      <c r="CM27"/>
      <c r="CN27"/>
      <c r="CO27"/>
      <c r="CP27"/>
      <c r="CQ27"/>
      <c r="CR27"/>
      <c r="CS27"/>
      <c r="CU27"/>
      <c r="CV27"/>
      <c r="CW27"/>
      <c r="CX27"/>
      <c r="CY27"/>
      <c r="CZ27"/>
      <c r="DA27"/>
      <c r="DB27"/>
      <c r="DD27"/>
    </row>
    <row r="28" spans="3:108" x14ac:dyDescent="0.45">
      <c r="C28" s="7">
        <v>1.901889820386262</v>
      </c>
      <c r="D28" s="7">
        <v>1.1670875431317618</v>
      </c>
      <c r="E28" s="7">
        <v>9.1272163444598977</v>
      </c>
      <c r="F28" s="7">
        <v>7.417347114853276E-2</v>
      </c>
      <c r="G28" s="7">
        <v>0.15785022436896734</v>
      </c>
      <c r="H28" s="7">
        <v>6.2246295830429066</v>
      </c>
      <c r="I28" s="7">
        <v>0.23597966014044522</v>
      </c>
      <c r="J28" s="7">
        <v>0.42368218696985049</v>
      </c>
      <c r="K28" s="7">
        <v>4.1080501226267687</v>
      </c>
      <c r="L28" s="7">
        <v>0.50894400477851753</v>
      </c>
      <c r="M28" s="7">
        <v>0.38610649077971054</v>
      </c>
      <c r="N28" s="7">
        <v>2.3864386257753343</v>
      </c>
      <c r="O28" s="7">
        <v>1.2664431381717141</v>
      </c>
      <c r="P28" s="7">
        <v>1.0900328231551355</v>
      </c>
      <c r="Q28" s="7">
        <v>13.664354585876463</v>
      </c>
      <c r="R28" s="7">
        <v>0.12387009970126164</v>
      </c>
      <c r="S28" s="7">
        <v>0.13212529407094367</v>
      </c>
      <c r="T28" s="7">
        <v>3.5721077897352544</v>
      </c>
      <c r="U28" s="7">
        <v>0.1754903479460401</v>
      </c>
      <c r="V28" s="7">
        <v>0.15487359347401855</v>
      </c>
      <c r="W28" s="7">
        <v>4.9578196758150312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BD28" s="5"/>
      <c r="BE28"/>
      <c r="BF28"/>
      <c r="BG28"/>
      <c r="BH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D28"/>
      <c r="CE28"/>
      <c r="CK28"/>
      <c r="CL28"/>
      <c r="CM28"/>
      <c r="CN28"/>
      <c r="CO28"/>
      <c r="CP28"/>
      <c r="CQ28"/>
      <c r="CR28"/>
      <c r="CS28"/>
      <c r="CU28"/>
      <c r="CV28"/>
      <c r="CW28"/>
      <c r="CX28"/>
      <c r="CY28"/>
      <c r="CZ28"/>
      <c r="DA28"/>
      <c r="DB28"/>
      <c r="DD28"/>
    </row>
    <row r="29" spans="3:108" x14ac:dyDescent="0.45">
      <c r="C29" s="3">
        <v>16.929999999999996</v>
      </c>
      <c r="D29" s="3">
        <v>21.695555555555554</v>
      </c>
      <c r="E29" s="3">
        <v>28.206445977303996</v>
      </c>
      <c r="F29" s="3">
        <v>1.5375555555555556</v>
      </c>
      <c r="G29" s="3">
        <v>2.0409999999999999</v>
      </c>
      <c r="H29" s="3">
        <v>32.97766794131033</v>
      </c>
      <c r="I29" s="3">
        <v>5.9212222222222222</v>
      </c>
      <c r="J29" s="3">
        <v>8.2550666666666679</v>
      </c>
      <c r="K29" s="3">
        <v>39.470628819504221</v>
      </c>
      <c r="L29" s="3">
        <v>5.1655555555555557</v>
      </c>
      <c r="M29" s="3">
        <v>4.1422222222222222</v>
      </c>
      <c r="N29" s="3">
        <v>19.691572726067825</v>
      </c>
      <c r="O29" s="3">
        <v>14.309999999999995</v>
      </c>
      <c r="P29" s="3">
        <v>19.561111111111114</v>
      </c>
      <c r="Q29" s="3">
        <v>36.92597007306415</v>
      </c>
      <c r="R29" s="3">
        <v>0.89311111111111097</v>
      </c>
      <c r="S29" s="3">
        <v>1.111588888888889</v>
      </c>
      <c r="T29" s="3">
        <v>24.521938508798964</v>
      </c>
      <c r="U29" s="3">
        <v>1.7136666666666667</v>
      </c>
      <c r="V29" s="3">
        <v>2.2008888888888887</v>
      </c>
      <c r="W29" s="3">
        <v>28.486559769871956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BD29" s="5"/>
      <c r="BE29"/>
      <c r="BF29"/>
      <c r="BG29"/>
      <c r="BH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D29"/>
      <c r="CE29"/>
      <c r="CK29"/>
      <c r="CL29"/>
      <c r="CM29"/>
      <c r="CN29"/>
      <c r="CO29"/>
      <c r="CP29"/>
      <c r="CQ29"/>
      <c r="CR29"/>
      <c r="CS29"/>
      <c r="CU29"/>
      <c r="CV29"/>
      <c r="CW29"/>
      <c r="CX29"/>
      <c r="CY29"/>
      <c r="CZ29"/>
      <c r="DA29"/>
      <c r="DB29"/>
      <c r="DD29"/>
    </row>
    <row r="30" spans="3:108" x14ac:dyDescent="0.45">
      <c r="C30" s="7">
        <v>0.62405484089496843</v>
      </c>
      <c r="D30" s="7">
        <v>0.63981092886208002</v>
      </c>
      <c r="E30" s="7">
        <v>2.5955209577134255</v>
      </c>
      <c r="F30" s="7">
        <v>0.10226231097972305</v>
      </c>
      <c r="G30" s="7">
        <v>0.1259858898624939</v>
      </c>
      <c r="H30" s="7">
        <v>7.0296509445337403</v>
      </c>
      <c r="I30" s="7">
        <v>0.24504411293469319</v>
      </c>
      <c r="J30" s="7">
        <v>0.374301589630608</v>
      </c>
      <c r="K30" s="7">
        <v>4.5920761970857935</v>
      </c>
      <c r="L30" s="7">
        <v>0.33337036831298572</v>
      </c>
      <c r="M30" s="7">
        <v>0.21306116898298297</v>
      </c>
      <c r="N30" s="7">
        <v>2.8658535765845938</v>
      </c>
      <c r="O30" s="7">
        <v>0.62405484089496843</v>
      </c>
      <c r="P30" s="7">
        <v>0.38968489961461766</v>
      </c>
      <c r="Q30" s="7">
        <v>5.8719624044341083</v>
      </c>
      <c r="R30" s="7">
        <v>8.102461141110763E-2</v>
      </c>
      <c r="S30" s="7">
        <v>0.10005241342465838</v>
      </c>
      <c r="T30" s="7">
        <v>3.3322151890027953</v>
      </c>
      <c r="U30" s="7">
        <v>0.10742956348748287</v>
      </c>
      <c r="V30" s="7">
        <v>0.13961490245548402</v>
      </c>
      <c r="W30" s="7">
        <v>4.0124250267773469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BD30" s="5"/>
      <c r="BE30"/>
      <c r="BF30"/>
      <c r="BG30"/>
      <c r="BH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D30"/>
      <c r="CE30"/>
      <c r="CK30"/>
      <c r="CL30"/>
      <c r="CM30"/>
      <c r="CN30"/>
      <c r="CO30"/>
      <c r="CP30"/>
      <c r="CQ30"/>
      <c r="CR30"/>
      <c r="CS30"/>
      <c r="CU30"/>
      <c r="CV30"/>
      <c r="CW30"/>
      <c r="CX30"/>
      <c r="CY30"/>
      <c r="CZ30"/>
      <c r="DA30"/>
      <c r="DB30"/>
      <c r="DD30"/>
    </row>
    <row r="31" spans="3:108" x14ac:dyDescent="0.45">
      <c r="C31" s="3">
        <v>19.916486486486484</v>
      </c>
      <c r="D31" s="3">
        <v>23.870810810810806</v>
      </c>
      <c r="E31" s="3">
        <v>20.666341898018718</v>
      </c>
      <c r="F31" s="3">
        <v>1.8069308108108106</v>
      </c>
      <c r="G31" s="3">
        <v>2.2698540540540537</v>
      </c>
      <c r="H31" s="3">
        <v>26.388047521210694</v>
      </c>
      <c r="I31" s="3">
        <v>6.8687027027027012</v>
      </c>
      <c r="J31" s="3">
        <v>9.4878270270270271</v>
      </c>
      <c r="K31" s="3">
        <v>38.232404817756375</v>
      </c>
      <c r="L31" s="3">
        <v>4.3183783783783785</v>
      </c>
      <c r="M31" s="3">
        <v>3.5102702702702708</v>
      </c>
      <c r="N31" s="3">
        <v>18.43986958536221</v>
      </c>
      <c r="O31" s="3">
        <v>16.559729729729735</v>
      </c>
      <c r="P31" s="3">
        <v>20.526756756756757</v>
      </c>
      <c r="Q31" s="3">
        <v>25.174987256761771</v>
      </c>
      <c r="R31" s="3">
        <v>1.1057956756756757</v>
      </c>
      <c r="S31" s="3">
        <v>1.3300621621621622</v>
      </c>
      <c r="T31" s="3">
        <v>20.742398207015427</v>
      </c>
      <c r="U31" s="3">
        <v>2.1348378378378379</v>
      </c>
      <c r="V31" s="3">
        <v>2.5920243243243251</v>
      </c>
      <c r="W31" s="3">
        <v>22.34217009420891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BD31" s="5"/>
      <c r="BE31"/>
      <c r="BF31"/>
      <c r="BG31"/>
      <c r="BH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D31"/>
      <c r="CE31"/>
      <c r="CK31"/>
      <c r="CL31"/>
      <c r="CM31"/>
      <c r="CN31"/>
      <c r="CO31"/>
      <c r="CP31"/>
      <c r="CQ31"/>
      <c r="CR31"/>
      <c r="CS31"/>
      <c r="CU31"/>
      <c r="CV31"/>
      <c r="CW31"/>
      <c r="CX31"/>
      <c r="CY31"/>
      <c r="CZ31"/>
      <c r="DA31"/>
      <c r="DB31"/>
      <c r="DD31"/>
    </row>
    <row r="32" spans="3:108" x14ac:dyDescent="0.4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BD32" s="5"/>
      <c r="BE32"/>
      <c r="BF32"/>
      <c r="BG32"/>
      <c r="BH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D32"/>
      <c r="CE32"/>
      <c r="CK32"/>
      <c r="CL32"/>
      <c r="CM32"/>
      <c r="CN32"/>
      <c r="CO32"/>
      <c r="CP32"/>
      <c r="CQ32"/>
      <c r="CR32"/>
      <c r="CS32"/>
      <c r="CU32"/>
      <c r="CV32"/>
      <c r="CW32"/>
      <c r="CX32"/>
      <c r="CY32"/>
      <c r="CZ32"/>
      <c r="DA32"/>
      <c r="DB32"/>
      <c r="DD32"/>
    </row>
    <row r="33" spans="3:108" x14ac:dyDescent="0.4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BD33" s="5"/>
      <c r="BE33"/>
      <c r="BF33"/>
      <c r="BG33"/>
      <c r="BH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D33"/>
      <c r="CE33"/>
      <c r="CK33"/>
      <c r="CL33"/>
      <c r="CM33"/>
      <c r="CN33"/>
      <c r="CO33"/>
      <c r="CP33"/>
      <c r="CQ33"/>
      <c r="CR33"/>
      <c r="CS33"/>
      <c r="CU33"/>
      <c r="CV33"/>
      <c r="CW33"/>
      <c r="CX33"/>
      <c r="CY33"/>
      <c r="CZ33"/>
      <c r="DA33"/>
      <c r="DB33"/>
      <c r="DD33"/>
    </row>
    <row r="34" spans="3:108" x14ac:dyDescent="0.45">
      <c r="O34"/>
      <c r="P34"/>
      <c r="Q34"/>
      <c r="BD34" s="5"/>
      <c r="BE34"/>
      <c r="BF34"/>
      <c r="BG34"/>
      <c r="BH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D34"/>
      <c r="CE34"/>
      <c r="CK34"/>
      <c r="CL34"/>
      <c r="CM34"/>
      <c r="CN34"/>
      <c r="CO34"/>
      <c r="CP34"/>
      <c r="CQ34"/>
      <c r="CR34"/>
      <c r="CS34"/>
      <c r="CU34"/>
      <c r="CV34"/>
      <c r="CW34"/>
      <c r="CX34"/>
      <c r="CY34"/>
      <c r="CZ34"/>
      <c r="DA34"/>
      <c r="DB34"/>
      <c r="DD34"/>
    </row>
    <row r="35" spans="3:108" x14ac:dyDescent="0.45">
      <c r="C35" s="4" t="s">
        <v>30</v>
      </c>
      <c r="D35" s="4" t="s">
        <v>31</v>
      </c>
      <c r="E35" s="4" t="s">
        <v>9</v>
      </c>
      <c r="F35" s="4" t="s">
        <v>32</v>
      </c>
      <c r="G35" s="4" t="s">
        <v>33</v>
      </c>
      <c r="H35" s="4" t="s">
        <v>9</v>
      </c>
      <c r="I35" s="4" t="s">
        <v>34</v>
      </c>
      <c r="J35" s="4" t="s">
        <v>35</v>
      </c>
      <c r="K35" s="4" t="s">
        <v>6</v>
      </c>
      <c r="L35" s="4" t="s">
        <v>36</v>
      </c>
      <c r="M35" s="4" t="s">
        <v>37</v>
      </c>
      <c r="N35" s="4" t="s">
        <v>6</v>
      </c>
      <c r="O35" s="4" t="s">
        <v>28</v>
      </c>
      <c r="P35" s="4" t="s">
        <v>29</v>
      </c>
      <c r="Q35" s="4" t="s">
        <v>9</v>
      </c>
      <c r="R35" s="4" t="s">
        <v>30</v>
      </c>
      <c r="S35" s="4" t="s">
        <v>31</v>
      </c>
      <c r="T35" s="4" t="s">
        <v>9</v>
      </c>
      <c r="U35" s="4" t="s">
        <v>32</v>
      </c>
      <c r="V35" s="4" t="s">
        <v>33</v>
      </c>
      <c r="W35" s="4" t="s">
        <v>9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BD35" s="5"/>
      <c r="BE35"/>
      <c r="BF35"/>
      <c r="BG35"/>
      <c r="BH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D35"/>
      <c r="CE35"/>
      <c r="CK35"/>
      <c r="CL35"/>
      <c r="CM35"/>
      <c r="CN35"/>
      <c r="CO35"/>
      <c r="CP35"/>
      <c r="CQ35"/>
      <c r="CR35"/>
      <c r="CS35"/>
      <c r="CU35"/>
      <c r="CV35"/>
      <c r="CW35"/>
      <c r="CX35"/>
      <c r="CY35"/>
      <c r="CZ35"/>
      <c r="DA35"/>
      <c r="DB35"/>
      <c r="DD35"/>
    </row>
    <row r="36" spans="3:108" x14ac:dyDescent="0.45">
      <c r="C36" s="7">
        <v>0.67992307692307685</v>
      </c>
      <c r="D36" s="7">
        <v>0.52792307692307694</v>
      </c>
      <c r="E36" s="7">
        <v>22.391238367570086</v>
      </c>
      <c r="F36" s="7">
        <v>1.1725384615384615</v>
      </c>
      <c r="G36" s="7">
        <v>0.89476923076923076</v>
      </c>
      <c r="H36" s="7">
        <v>23.507445697112335</v>
      </c>
      <c r="I36" s="7">
        <v>0.75861538461538458</v>
      </c>
      <c r="J36" s="7">
        <v>0.94784615384615378</v>
      </c>
      <c r="K36" s="7">
        <v>25.069887457787981</v>
      </c>
      <c r="L36" s="7">
        <v>0.61930769230769234</v>
      </c>
      <c r="M36" s="7">
        <v>0.64776923076923087</v>
      </c>
      <c r="N36" s="7">
        <v>4.7713534597270284</v>
      </c>
      <c r="O36" s="7">
        <v>3.1730769230769229</v>
      </c>
      <c r="P36" s="7">
        <v>2.6253846153846152</v>
      </c>
      <c r="Q36" s="7">
        <v>17.193503331535631</v>
      </c>
      <c r="R36" s="7">
        <v>0.18015384615384616</v>
      </c>
      <c r="S36" s="7">
        <v>0.14023076923076924</v>
      </c>
      <c r="T36" s="7">
        <v>22.163126075783811</v>
      </c>
      <c r="U36" s="7">
        <v>0.36523076923076925</v>
      </c>
      <c r="V36" s="7">
        <v>0.27553846153846151</v>
      </c>
      <c r="W36" s="7">
        <v>24.535005013472457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BD36" s="5"/>
      <c r="BE36"/>
      <c r="BF36"/>
      <c r="BG36"/>
      <c r="BH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D36"/>
      <c r="CE36"/>
      <c r="CK36"/>
      <c r="CL36"/>
      <c r="CM36"/>
      <c r="CN36"/>
      <c r="CO36"/>
      <c r="CP36"/>
      <c r="CQ36"/>
      <c r="CR36"/>
      <c r="CS36"/>
      <c r="CU36"/>
      <c r="CV36"/>
      <c r="CW36"/>
      <c r="CX36"/>
      <c r="CY36"/>
      <c r="CZ36"/>
      <c r="DA36"/>
      <c r="DB36"/>
      <c r="DD36"/>
    </row>
    <row r="37" spans="3:108" x14ac:dyDescent="0.45">
      <c r="C37" s="7">
        <v>7.1127687499274131E-2</v>
      </c>
      <c r="D37" s="7">
        <v>6.1015082042773672E-2</v>
      </c>
      <c r="E37" s="7">
        <v>2.6465529894888653</v>
      </c>
      <c r="F37" s="7">
        <v>0.13961188806810385</v>
      </c>
      <c r="G37" s="7">
        <v>9.3720660103188289E-2</v>
      </c>
      <c r="H37" s="7">
        <v>2.5481273701346407</v>
      </c>
      <c r="I37" s="7">
        <v>1.9257519856043712E-2</v>
      </c>
      <c r="J37" s="7">
        <v>5.228302585829752E-2</v>
      </c>
      <c r="K37" s="7">
        <v>8.3166722287057731</v>
      </c>
      <c r="L37" s="7">
        <v>1.2712105771118134E-2</v>
      </c>
      <c r="M37" s="7">
        <v>1.591880284517869E-2</v>
      </c>
      <c r="N37" s="7">
        <v>1.7496603709261391</v>
      </c>
      <c r="O37" s="7">
        <v>0.1608336271471292</v>
      </c>
      <c r="P37" s="7">
        <v>0.12658930472597565</v>
      </c>
      <c r="Q37" s="7">
        <v>3.0827451011644782</v>
      </c>
      <c r="R37" s="7">
        <v>1.7710692788630675E-2</v>
      </c>
      <c r="S37" s="7">
        <v>1.5338006319917285E-2</v>
      </c>
      <c r="T37" s="7">
        <v>3.4623205106002461</v>
      </c>
      <c r="U37" s="7">
        <v>1.5591683415076664E-2</v>
      </c>
      <c r="V37" s="7">
        <v>1.6481296553811368E-2</v>
      </c>
      <c r="W37" s="7">
        <v>3.6344733595212544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BD37" s="5"/>
      <c r="BE37"/>
      <c r="BF37"/>
      <c r="BG37"/>
      <c r="BH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D37"/>
      <c r="CE37"/>
      <c r="CK37"/>
      <c r="CL37"/>
      <c r="CM37"/>
      <c r="CN37"/>
      <c r="CO37"/>
      <c r="CP37"/>
      <c r="CQ37"/>
      <c r="CR37"/>
      <c r="CS37"/>
      <c r="CU37"/>
      <c r="CV37"/>
      <c r="CW37"/>
      <c r="CX37"/>
      <c r="CY37"/>
      <c r="CZ37"/>
      <c r="DA37"/>
      <c r="DB37"/>
      <c r="DD37"/>
    </row>
    <row r="38" spans="3:108" x14ac:dyDescent="0.45">
      <c r="C38" s="3">
        <v>0.85970666666666651</v>
      </c>
      <c r="D38" s="3">
        <v>0.66166666666666674</v>
      </c>
      <c r="E38" s="3">
        <v>22.990245446036806</v>
      </c>
      <c r="F38" s="3">
        <v>1.6739999999999997</v>
      </c>
      <c r="G38" s="3">
        <v>1.2988666666666666</v>
      </c>
      <c r="H38" s="3">
        <v>22.441782149719568</v>
      </c>
      <c r="I38" s="3">
        <v>0.67093333333333338</v>
      </c>
      <c r="J38" s="3">
        <v>0.81946666666666668</v>
      </c>
      <c r="K38" s="3">
        <v>22.154106853183311</v>
      </c>
      <c r="L38" s="3">
        <v>0.57459999999999989</v>
      </c>
      <c r="M38" s="3">
        <v>0.59773999999999994</v>
      </c>
      <c r="N38" s="3">
        <v>4.8234285337003513</v>
      </c>
      <c r="O38" s="3">
        <v>3.9</v>
      </c>
      <c r="P38" s="3">
        <v>3.0926666666666667</v>
      </c>
      <c r="Q38" s="3">
        <v>20.757257807831476</v>
      </c>
      <c r="R38" s="3">
        <v>0.23374</v>
      </c>
      <c r="S38" s="3">
        <v>0.18233333333333332</v>
      </c>
      <c r="T38" s="3">
        <v>21.924613551983516</v>
      </c>
      <c r="U38" s="3">
        <v>0.4234666666666666</v>
      </c>
      <c r="V38" s="3">
        <v>0.30713333333333331</v>
      </c>
      <c r="W38" s="3">
        <v>27.323833720499842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BD38" s="5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D38"/>
      <c r="CE38"/>
      <c r="CK38"/>
      <c r="CL38"/>
      <c r="CM38"/>
      <c r="CN38"/>
      <c r="CO38"/>
      <c r="CP38"/>
      <c r="CQ38"/>
      <c r="CR38"/>
      <c r="CS38"/>
      <c r="CU38"/>
      <c r="CV38"/>
      <c r="CW38"/>
      <c r="CX38"/>
      <c r="CY38"/>
      <c r="CZ38"/>
      <c r="DA38"/>
      <c r="DB38"/>
      <c r="DD38"/>
    </row>
    <row r="39" spans="3:108" x14ac:dyDescent="0.45">
      <c r="C39" s="7">
        <v>8.9130492101313005E-2</v>
      </c>
      <c r="D39" s="7">
        <v>7.1086488792799649E-2</v>
      </c>
      <c r="E39" s="7">
        <v>3.9291931409077128</v>
      </c>
      <c r="F39" s="7">
        <v>0.16996117203643898</v>
      </c>
      <c r="G39" s="7">
        <v>0.14107533054679988</v>
      </c>
      <c r="H39" s="7">
        <v>2.0319472262093599</v>
      </c>
      <c r="I39" s="7">
        <v>3.3337599726968259E-2</v>
      </c>
      <c r="J39" s="7">
        <v>6.0148556831306342E-2</v>
      </c>
      <c r="K39" s="7">
        <v>6.8165689478448535</v>
      </c>
      <c r="L39" s="7">
        <v>1.3474914965718076E-2</v>
      </c>
      <c r="M39" s="7">
        <v>1.4441135689411702E-2</v>
      </c>
      <c r="N39" s="7">
        <v>2.1096049795155301</v>
      </c>
      <c r="O39" s="7">
        <v>0.2236664182810344</v>
      </c>
      <c r="P39" s="7">
        <v>0.24986574172721013</v>
      </c>
      <c r="Q39" s="7">
        <v>3.5113567827427241</v>
      </c>
      <c r="R39" s="7">
        <v>1.624601694775266E-2</v>
      </c>
      <c r="S39" s="7">
        <v>1.2856472645671089E-2</v>
      </c>
      <c r="T39" s="7">
        <v>3.4692883548574471</v>
      </c>
      <c r="U39" s="7">
        <v>2.7436877049369559E-2</v>
      </c>
      <c r="V39" s="7">
        <v>1.8329817844763816E-2</v>
      </c>
      <c r="W39" s="7">
        <v>4.3125243671515916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BD39" s="5"/>
      <c r="BE39"/>
      <c r="BF39"/>
      <c r="BG39"/>
      <c r="BH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D39"/>
      <c r="CE39"/>
      <c r="CK39"/>
      <c r="CL39"/>
      <c r="CM39"/>
      <c r="CN39"/>
      <c r="CO39"/>
      <c r="CP39"/>
      <c r="CQ39"/>
      <c r="CR39"/>
      <c r="CS39"/>
      <c r="CU39"/>
      <c r="CV39"/>
      <c r="CW39"/>
      <c r="CX39"/>
      <c r="CY39"/>
      <c r="CZ39"/>
      <c r="DA39"/>
      <c r="DB39"/>
      <c r="DD39"/>
    </row>
    <row r="40" spans="3:108" x14ac:dyDescent="0.45">
      <c r="C40" s="3">
        <v>1.0358888888888889</v>
      </c>
      <c r="D40" s="3">
        <v>0.75966666666666671</v>
      </c>
      <c r="E40" s="3">
        <v>26.765670848108002</v>
      </c>
      <c r="F40" s="3">
        <v>2.0164444444444443</v>
      </c>
      <c r="G40" s="3">
        <v>1.5574444444444442</v>
      </c>
      <c r="H40" s="3">
        <v>22.66906244496883</v>
      </c>
      <c r="I40" s="3">
        <v>0.63077777777777788</v>
      </c>
      <c r="J40" s="3">
        <v>0.80344444444444429</v>
      </c>
      <c r="K40" s="3">
        <v>27.303093193334771</v>
      </c>
      <c r="L40" s="3">
        <v>0.54233333333333333</v>
      </c>
      <c r="M40" s="3">
        <v>0.56300000000000006</v>
      </c>
      <c r="N40" s="3">
        <v>4.1090047855183824</v>
      </c>
      <c r="O40" s="3">
        <v>4.5933333333333337</v>
      </c>
      <c r="P40" s="3">
        <v>3.5811111111111114</v>
      </c>
      <c r="Q40" s="3">
        <v>22.044502454554927</v>
      </c>
      <c r="R40" s="3">
        <v>0.27744444444444449</v>
      </c>
      <c r="S40" s="3">
        <v>0.21711111111111114</v>
      </c>
      <c r="T40" s="3">
        <v>21.697595850478571</v>
      </c>
      <c r="U40" s="3">
        <v>0.49380000000000002</v>
      </c>
      <c r="V40" s="3">
        <v>0.3564444444444444</v>
      </c>
      <c r="W40" s="3">
        <v>27.795683783578131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BD40" s="5"/>
      <c r="BE40"/>
      <c r="BF40"/>
      <c r="BG40"/>
      <c r="BH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D40"/>
      <c r="CE40"/>
      <c r="CK40"/>
      <c r="CL40"/>
      <c r="CM40"/>
      <c r="CN40"/>
      <c r="CO40"/>
      <c r="CP40"/>
      <c r="CQ40"/>
      <c r="CR40"/>
      <c r="CS40"/>
      <c r="CU40"/>
      <c r="CV40"/>
      <c r="CW40"/>
      <c r="CX40"/>
      <c r="CY40"/>
      <c r="CZ40"/>
      <c r="DA40"/>
      <c r="DB40"/>
      <c r="DD40"/>
    </row>
    <row r="41" spans="3:108" x14ac:dyDescent="0.45">
      <c r="C41" s="7">
        <v>6.4662275528651267E-2</v>
      </c>
      <c r="D41" s="7">
        <v>6.6646663665766326E-2</v>
      </c>
      <c r="E41" s="7">
        <v>2.5375250279495702</v>
      </c>
      <c r="F41" s="7">
        <v>0.1512335288450071</v>
      </c>
      <c r="G41" s="7">
        <v>9.4094646336206608E-2</v>
      </c>
      <c r="H41" s="7">
        <v>1.8005717775473475</v>
      </c>
      <c r="I41" s="7">
        <v>1.1525602204346622E-2</v>
      </c>
      <c r="J41" s="7">
        <v>5.175607556630131E-2</v>
      </c>
      <c r="K41" s="7">
        <v>6.5557220872994995</v>
      </c>
      <c r="L41" s="7">
        <v>1.3490737563232052E-2</v>
      </c>
      <c r="M41" s="7">
        <v>1.742922194986846E-2</v>
      </c>
      <c r="N41" s="7">
        <v>1.7134876308498883</v>
      </c>
      <c r="O41" s="7">
        <v>0.21520016522091948</v>
      </c>
      <c r="P41" s="7">
        <v>0.20760242154680891</v>
      </c>
      <c r="Q41" s="7">
        <v>2.539475636501098</v>
      </c>
      <c r="R41" s="7">
        <v>1.0382796787754361E-2</v>
      </c>
      <c r="S41" s="7">
        <v>6.1724197388138497E-3</v>
      </c>
      <c r="T41" s="7">
        <v>1.9899496073045961</v>
      </c>
      <c r="U41" s="7">
        <v>2.6516116692390023E-2</v>
      </c>
      <c r="V41" s="7">
        <v>2.3884495720078936E-2</v>
      </c>
      <c r="W41" s="7">
        <v>3.466400162802008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BD41" s="5"/>
      <c r="BE41"/>
      <c r="BF41"/>
      <c r="BG41"/>
      <c r="BH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D41"/>
      <c r="CE41"/>
      <c r="CK41"/>
      <c r="CL41"/>
      <c r="CM41"/>
      <c r="CN41"/>
      <c r="CO41"/>
      <c r="CP41"/>
      <c r="CQ41"/>
      <c r="CR41"/>
      <c r="CS41"/>
      <c r="CU41"/>
      <c r="CV41"/>
      <c r="CW41"/>
      <c r="CX41"/>
      <c r="CY41"/>
      <c r="CZ41"/>
      <c r="DA41"/>
      <c r="DB41"/>
      <c r="DD41"/>
    </row>
    <row r="42" spans="3:108" x14ac:dyDescent="0.45">
      <c r="C42" s="3">
        <v>0.83939459459459453</v>
      </c>
      <c r="D42" s="3">
        <v>0.63851351351351338</v>
      </c>
      <c r="E42" s="3">
        <v>23.698130218971222</v>
      </c>
      <c r="F42" s="3">
        <v>1.5811081081081078</v>
      </c>
      <c r="G42" s="3">
        <v>1.2197837837837833</v>
      </c>
      <c r="H42" s="3">
        <v>22.871488873323607</v>
      </c>
      <c r="I42" s="3">
        <v>0.691972972972973</v>
      </c>
      <c r="J42" s="3">
        <v>0.8606756756756756</v>
      </c>
      <c r="K42" s="3">
        <v>24.431026445648826</v>
      </c>
      <c r="L42" s="3">
        <v>0.58245945945945943</v>
      </c>
      <c r="M42" s="3">
        <v>0.60686756756756755</v>
      </c>
      <c r="N42" s="3">
        <v>4.6313531365303247</v>
      </c>
      <c r="O42" s="3">
        <v>3.8132432432432424</v>
      </c>
      <c r="P42" s="3">
        <v>3.0472972972972983</v>
      </c>
      <c r="Q42" s="3">
        <v>19.818241419417017</v>
      </c>
      <c r="R42" s="3">
        <v>0.22554324324324326</v>
      </c>
      <c r="S42" s="3">
        <v>0.17600000000000002</v>
      </c>
      <c r="T42" s="3">
        <v>21.953194727547281</v>
      </c>
      <c r="U42" s="3">
        <v>0.4201135135135135</v>
      </c>
      <c r="V42" s="3">
        <v>0.30802702702702689</v>
      </c>
      <c r="W42" s="3">
        <v>26.458749325266023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BD42" s="5"/>
      <c r="BE42"/>
      <c r="BF42"/>
      <c r="BG42"/>
      <c r="BH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D42"/>
      <c r="CE42"/>
      <c r="CK42"/>
      <c r="CL42"/>
      <c r="CM42"/>
      <c r="CN42"/>
      <c r="CO42"/>
      <c r="CP42"/>
      <c r="CQ42"/>
      <c r="CR42"/>
      <c r="CS42"/>
      <c r="CU42"/>
      <c r="CV42"/>
      <c r="CW42"/>
      <c r="CX42"/>
      <c r="CY42"/>
      <c r="CZ42"/>
      <c r="DA42"/>
      <c r="DB42"/>
      <c r="DD42"/>
    </row>
    <row r="43" spans="3:108" x14ac:dyDescent="0.45"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BD43" s="5"/>
      <c r="BE43"/>
      <c r="BF43"/>
      <c r="BG43"/>
      <c r="BH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D43"/>
      <c r="CE43"/>
      <c r="CK43"/>
      <c r="CL43"/>
      <c r="CM43"/>
      <c r="CN43"/>
      <c r="CO43"/>
      <c r="CP43"/>
      <c r="CQ43"/>
      <c r="CR43"/>
      <c r="CS43"/>
      <c r="CU43"/>
      <c r="CV43"/>
      <c r="CW43"/>
      <c r="CX43"/>
      <c r="CY43"/>
      <c r="CZ43"/>
      <c r="DA43"/>
      <c r="DB43"/>
      <c r="DD43"/>
    </row>
    <row r="44" spans="3:108" x14ac:dyDescent="0.45"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BD44" s="5"/>
      <c r="BE44"/>
      <c r="BF44"/>
      <c r="BG44"/>
      <c r="BH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D44"/>
      <c r="CE44"/>
      <c r="CK44"/>
      <c r="CL44"/>
      <c r="CM44"/>
      <c r="CN44"/>
      <c r="CO44"/>
      <c r="CP44"/>
      <c r="CQ44"/>
      <c r="CR44"/>
      <c r="CS44"/>
      <c r="CU44"/>
      <c r="CV44"/>
      <c r="CW44"/>
      <c r="CX44"/>
      <c r="CY44"/>
      <c r="CZ44"/>
      <c r="DA44"/>
      <c r="DB44"/>
      <c r="DD44"/>
    </row>
    <row r="45" spans="3:108" x14ac:dyDescent="0.45">
      <c r="C45" s="4" t="s">
        <v>38</v>
      </c>
      <c r="D45" s="4" t="s">
        <v>39</v>
      </c>
      <c r="E45" s="4" t="s">
        <v>6</v>
      </c>
      <c r="O45" s="4" t="s">
        <v>34</v>
      </c>
      <c r="P45" s="4" t="s">
        <v>35</v>
      </c>
      <c r="Q45" s="4" t="s">
        <v>6</v>
      </c>
      <c r="R45" s="4" t="s">
        <v>36</v>
      </c>
      <c r="S45" s="4" t="s">
        <v>37</v>
      </c>
      <c r="T45" s="4" t="s">
        <v>6</v>
      </c>
      <c r="U45" s="4" t="s">
        <v>38</v>
      </c>
      <c r="V45" s="4" t="s">
        <v>39</v>
      </c>
      <c r="W45" s="4" t="s">
        <v>6</v>
      </c>
      <c r="X45"/>
      <c r="Z45"/>
      <c r="AA45"/>
      <c r="BD45" s="5"/>
      <c r="BE45"/>
      <c r="BF45"/>
      <c r="BG45"/>
      <c r="BH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D45"/>
      <c r="CE45"/>
      <c r="CK45"/>
      <c r="CL45"/>
      <c r="CM45"/>
      <c r="CN45"/>
      <c r="CO45"/>
      <c r="CP45"/>
      <c r="CQ45"/>
      <c r="CR45"/>
      <c r="CS45"/>
      <c r="CU45"/>
      <c r="CV45"/>
      <c r="CW45"/>
      <c r="CX45"/>
      <c r="CY45"/>
      <c r="CZ45"/>
      <c r="DA45"/>
      <c r="DB45"/>
      <c r="DD45"/>
    </row>
    <row r="46" spans="3:108" x14ac:dyDescent="0.45">
      <c r="C46" s="7">
        <v>0.54115384615384621</v>
      </c>
      <c r="D46" s="7">
        <v>0.5617692307692308</v>
      </c>
      <c r="E46" s="7">
        <v>3.8070677774985504</v>
      </c>
      <c r="O46" s="7">
        <v>0.80286769230769217</v>
      </c>
      <c r="P46" s="7">
        <v>0.96784615384615358</v>
      </c>
      <c r="Q46" s="7">
        <v>20.616300038681899</v>
      </c>
      <c r="R46" s="7">
        <v>0.60599999999999998</v>
      </c>
      <c r="S46" s="7">
        <v>0.63400000000000012</v>
      </c>
      <c r="T46" s="7">
        <v>4.8932051438792517</v>
      </c>
      <c r="U46" s="7">
        <v>0.55253846153846164</v>
      </c>
      <c r="V46" s="7">
        <v>0.57553846153846144</v>
      </c>
      <c r="W46" s="7">
        <v>4.400042940108829</v>
      </c>
      <c r="X46" s="7"/>
      <c r="Y46" s="7"/>
      <c r="Z46"/>
      <c r="AA46"/>
      <c r="BD46" s="5"/>
      <c r="BE46"/>
      <c r="BF46"/>
      <c r="BG46"/>
      <c r="BH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D46"/>
      <c r="CE46"/>
      <c r="CK46"/>
      <c r="CL46"/>
      <c r="CM46"/>
      <c r="CN46"/>
      <c r="CO46"/>
      <c r="CP46"/>
      <c r="CQ46"/>
      <c r="CR46"/>
      <c r="CS46"/>
      <c r="CU46"/>
      <c r="CV46"/>
      <c r="CW46"/>
      <c r="CX46"/>
      <c r="CY46"/>
      <c r="CZ46"/>
      <c r="DA46"/>
      <c r="DB46"/>
      <c r="DD46"/>
    </row>
    <row r="47" spans="3:108" x14ac:dyDescent="0.45">
      <c r="C47" s="7">
        <v>1.0889982368045028E-2</v>
      </c>
      <c r="D47" s="7">
        <v>1.5242419786462527E-2</v>
      </c>
      <c r="E47" s="7">
        <v>1.7573245024768498</v>
      </c>
      <c r="O47" s="7">
        <v>1.8122996081836189E-2</v>
      </c>
      <c r="P47" s="7">
        <v>4.6071593373534725E-2</v>
      </c>
      <c r="Q47" s="7">
        <v>6.4788378437071517</v>
      </c>
      <c r="R47" s="7">
        <v>1.5874507866387558E-2</v>
      </c>
      <c r="S47" s="7">
        <v>2.1133276712696152E-2</v>
      </c>
      <c r="T47" s="7">
        <v>1.8703968391653192</v>
      </c>
      <c r="U47" s="7">
        <v>8.3997745813653383E-3</v>
      </c>
      <c r="V47" s="7">
        <v>8.6167581322710383E-3</v>
      </c>
      <c r="W47" s="7">
        <v>1.7776857012632081</v>
      </c>
      <c r="X47" s="7"/>
      <c r="Y47" s="7"/>
      <c r="Z47"/>
      <c r="AA47"/>
      <c r="BD47" s="5"/>
      <c r="BE47"/>
      <c r="BF47"/>
      <c r="BG47"/>
      <c r="BH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D47"/>
      <c r="CE47"/>
      <c r="CK47"/>
      <c r="CL47"/>
      <c r="CM47"/>
      <c r="CN47"/>
      <c r="CO47"/>
      <c r="CP47"/>
      <c r="CQ47"/>
      <c r="CR47"/>
      <c r="CS47"/>
      <c r="CU47"/>
      <c r="CV47"/>
      <c r="CW47"/>
      <c r="CX47"/>
      <c r="CY47"/>
      <c r="CZ47"/>
      <c r="DA47"/>
      <c r="DB47"/>
      <c r="DD47"/>
    </row>
    <row r="48" spans="3:108" x14ac:dyDescent="0.45">
      <c r="C48" s="3">
        <v>0.52826666666666666</v>
      </c>
      <c r="D48" s="3">
        <v>0.55059999999999998</v>
      </c>
      <c r="E48" s="3">
        <v>4.2180078681062589</v>
      </c>
      <c r="O48" s="3">
        <v>0.73247570533333339</v>
      </c>
      <c r="P48" s="3">
        <v>0.90646666666666664</v>
      </c>
      <c r="Q48" s="3">
        <v>23.886633464230336</v>
      </c>
      <c r="R48" s="3">
        <v>0.54535333333333325</v>
      </c>
      <c r="S48" s="3">
        <v>0.56933333333333325</v>
      </c>
      <c r="T48" s="3">
        <v>5.0757688917022818</v>
      </c>
      <c r="U48" s="3">
        <v>0.53173333333333328</v>
      </c>
      <c r="V48" s="3">
        <v>0.55186666666666673</v>
      </c>
      <c r="W48" s="3">
        <v>3.878226722397303</v>
      </c>
      <c r="X48" s="3"/>
      <c r="Y48" s="3"/>
      <c r="Z48"/>
      <c r="AA48"/>
      <c r="BD48" s="5"/>
      <c r="BE48"/>
      <c r="BF48"/>
      <c r="BG48"/>
      <c r="BH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D48"/>
      <c r="CE48"/>
      <c r="CK48"/>
      <c r="CL48"/>
      <c r="CM48"/>
      <c r="CN48"/>
      <c r="CO48"/>
      <c r="CP48"/>
      <c r="CQ48"/>
      <c r="CR48"/>
      <c r="CS48"/>
      <c r="CU48"/>
      <c r="CV48"/>
      <c r="CW48"/>
      <c r="CX48"/>
      <c r="CY48"/>
      <c r="CZ48"/>
      <c r="DA48"/>
      <c r="DB48"/>
      <c r="DD48"/>
    </row>
    <row r="49" spans="2:108" x14ac:dyDescent="0.45">
      <c r="C49" s="7">
        <v>6.7376223963320804E-3</v>
      </c>
      <c r="D49" s="7">
        <v>1.4361058456812984E-2</v>
      </c>
      <c r="E49" s="7">
        <v>1.9136953755789703</v>
      </c>
      <c r="O49" s="7">
        <v>2.9405437975088849E-2</v>
      </c>
      <c r="P49" s="7">
        <v>4.7464887607109693E-2</v>
      </c>
      <c r="Q49" s="7">
        <v>7.1067389859426697</v>
      </c>
      <c r="R49" s="7">
        <v>1.1754027205836943E-2</v>
      </c>
      <c r="S49" s="7">
        <v>8.6384154925670184E-3</v>
      </c>
      <c r="T49" s="7">
        <v>2.3184594484964052</v>
      </c>
      <c r="U49" s="7">
        <v>7.0848821836044422E-3</v>
      </c>
      <c r="V49" s="7">
        <v>8.7320609760175531E-3</v>
      </c>
      <c r="W49" s="7">
        <v>0.94891091518413762</v>
      </c>
      <c r="X49" s="7"/>
      <c r="Y49" s="7"/>
      <c r="Z49" s="7"/>
      <c r="AA49" s="7"/>
      <c r="BD49" s="5"/>
      <c r="BE49"/>
      <c r="BF49"/>
      <c r="BG49"/>
      <c r="BH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D49"/>
      <c r="CE49"/>
      <c r="CK49"/>
      <c r="CL49"/>
      <c r="CM49"/>
      <c r="CN49"/>
      <c r="CO49"/>
      <c r="CP49"/>
      <c r="CQ49"/>
      <c r="CR49"/>
      <c r="CS49"/>
      <c r="CU49"/>
      <c r="CV49"/>
      <c r="CW49"/>
      <c r="CX49"/>
      <c r="CY49"/>
      <c r="CZ49"/>
      <c r="DA49"/>
      <c r="DB49"/>
      <c r="DD49"/>
    </row>
    <row r="50" spans="2:108" x14ac:dyDescent="0.45">
      <c r="C50" s="3">
        <v>0.51500000000000012</v>
      </c>
      <c r="D50" s="3">
        <v>0.53800000000000003</v>
      </c>
      <c r="E50" s="3">
        <v>4.481809317091205</v>
      </c>
      <c r="O50" s="3">
        <v>0.71176935555555565</v>
      </c>
      <c r="P50" s="3">
        <v>0.87211111111111117</v>
      </c>
      <c r="Q50" s="3">
        <v>22.542553661046625</v>
      </c>
      <c r="R50" s="3">
        <v>0.51541111111111104</v>
      </c>
      <c r="S50" s="3">
        <v>0.53988888888888886</v>
      </c>
      <c r="T50" s="3">
        <v>5.0848549868743174</v>
      </c>
      <c r="U50" s="3">
        <v>0.51633333333333331</v>
      </c>
      <c r="V50" s="3">
        <v>0.53511111111111109</v>
      </c>
      <c r="W50" s="3">
        <v>4.0982137956126863</v>
      </c>
      <c r="X50" s="3"/>
      <c r="Y50" s="3"/>
      <c r="Z50"/>
      <c r="AA50"/>
      <c r="BE50"/>
      <c r="BF50"/>
      <c r="BG50"/>
      <c r="BH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D50"/>
      <c r="CE50"/>
      <c r="CK50"/>
      <c r="CL50"/>
      <c r="CM50"/>
      <c r="CN50"/>
      <c r="CO50"/>
      <c r="CP50"/>
      <c r="CQ50"/>
      <c r="CR50"/>
      <c r="CS50"/>
      <c r="CU50"/>
      <c r="CV50"/>
      <c r="CW50"/>
      <c r="CX50"/>
      <c r="CY50"/>
      <c r="CZ50"/>
      <c r="DA50"/>
      <c r="DB50"/>
      <c r="DD50"/>
    </row>
    <row r="51" spans="2:108" x14ac:dyDescent="0.45">
      <c r="C51" s="7">
        <v>4.7140452079103209E-3</v>
      </c>
      <c r="D51" s="7">
        <v>7.6883750631138708E-3</v>
      </c>
      <c r="E51" s="7">
        <v>2.1513510885380893</v>
      </c>
      <c r="O51" s="7">
        <v>1.3005222123021815E-2</v>
      </c>
      <c r="P51" s="7">
        <v>4.1018815315371361E-2</v>
      </c>
      <c r="Q51" s="7">
        <v>5.6497243212840429</v>
      </c>
      <c r="R51" s="7">
        <v>1.0818445610719636E-2</v>
      </c>
      <c r="S51" s="7">
        <v>1.3270221001629867E-2</v>
      </c>
      <c r="T51" s="7">
        <v>2.3221254647827805</v>
      </c>
      <c r="U51" s="7">
        <v>6.6833125519211462E-3</v>
      </c>
      <c r="V51" s="7">
        <v>5.4046162253401425E-3</v>
      </c>
      <c r="W51" s="7">
        <v>1.5598490057473273</v>
      </c>
      <c r="X51" s="7"/>
      <c r="Y51" s="7"/>
      <c r="Z51" s="7"/>
      <c r="AA51" s="7"/>
      <c r="BE51"/>
      <c r="BF51"/>
      <c r="BG51"/>
      <c r="BH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D51"/>
      <c r="CE51"/>
      <c r="CK51"/>
      <c r="CL51"/>
      <c r="CM51"/>
      <c r="CN51"/>
      <c r="CO51"/>
      <c r="CP51"/>
      <c r="CQ51"/>
      <c r="CR51"/>
      <c r="CS51"/>
      <c r="CU51"/>
      <c r="CV51"/>
      <c r="CW51"/>
      <c r="CX51"/>
      <c r="CY51"/>
      <c r="CZ51"/>
      <c r="DA51"/>
      <c r="DB51"/>
      <c r="DD51"/>
    </row>
    <row r="52" spans="2:108" x14ac:dyDescent="0.45">
      <c r="C52" s="3">
        <v>0.52956756756756773</v>
      </c>
      <c r="D52" s="3">
        <v>0.55145945945945929</v>
      </c>
      <c r="E52" s="3">
        <v>4.1377914319701592</v>
      </c>
      <c r="O52" s="3">
        <v>0.75217134540540531</v>
      </c>
      <c r="P52" s="3">
        <v>0.91967567567567565</v>
      </c>
      <c r="Q52" s="3">
        <v>22.410659065290258</v>
      </c>
      <c r="R52" s="3">
        <v>0.55937837837837834</v>
      </c>
      <c r="S52" s="3">
        <v>0.58489189189189195</v>
      </c>
      <c r="T52" s="3">
        <v>5.0138350034549557</v>
      </c>
      <c r="U52" s="3">
        <v>0.53529729729729736</v>
      </c>
      <c r="V52" s="3">
        <v>0.55610810810810796</v>
      </c>
      <c r="W52" s="3">
        <v>4.1150779248077969</v>
      </c>
      <c r="X52" s="3"/>
      <c r="Y52" s="3"/>
      <c r="Z52"/>
      <c r="AA52"/>
      <c r="BE52"/>
      <c r="BF52"/>
      <c r="BG52"/>
      <c r="BH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D52"/>
      <c r="CE52"/>
      <c r="CK52"/>
      <c r="CL52"/>
      <c r="CM52"/>
      <c r="CN52"/>
      <c r="CO52"/>
      <c r="CP52"/>
      <c r="CQ52"/>
      <c r="CR52"/>
      <c r="CS52"/>
      <c r="CU52"/>
      <c r="CV52"/>
      <c r="CW52"/>
      <c r="CX52"/>
      <c r="CY52"/>
      <c r="CZ52"/>
      <c r="DA52"/>
      <c r="DB52"/>
      <c r="DD52"/>
    </row>
    <row r="53" spans="2:108" x14ac:dyDescent="0.45">
      <c r="BE53"/>
      <c r="BF53"/>
      <c r="BG53"/>
      <c r="BH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D53"/>
      <c r="CE53"/>
      <c r="CK53"/>
      <c r="CL53"/>
      <c r="CM53"/>
      <c r="CN53"/>
      <c r="CO53"/>
      <c r="CP53"/>
      <c r="CQ53"/>
      <c r="CR53"/>
      <c r="CS53"/>
      <c r="CU53"/>
      <c r="CV53"/>
      <c r="CW53"/>
      <c r="CX53"/>
      <c r="CY53"/>
      <c r="CZ53"/>
      <c r="DA53"/>
      <c r="DB53"/>
      <c r="DD53"/>
    </row>
    <row r="54" spans="2:108" x14ac:dyDescent="0.45">
      <c r="BE54"/>
      <c r="BF54"/>
      <c r="BG54"/>
      <c r="BH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D54"/>
      <c r="CE54"/>
      <c r="CK54"/>
      <c r="CL54"/>
      <c r="CM54"/>
      <c r="CN54"/>
      <c r="CO54"/>
      <c r="CP54"/>
      <c r="CQ54"/>
      <c r="CR54"/>
      <c r="CS54"/>
      <c r="CU54"/>
      <c r="CV54"/>
      <c r="CW54"/>
      <c r="CX54"/>
      <c r="CY54"/>
      <c r="CZ54"/>
      <c r="DA54"/>
      <c r="DB54"/>
      <c r="DD54"/>
    </row>
    <row r="55" spans="2:108" x14ac:dyDescent="0.45">
      <c r="B55" s="21">
        <v>1</v>
      </c>
      <c r="C55" s="21" t="s">
        <v>46</v>
      </c>
      <c r="D55" s="7">
        <v>0.30518996148005267</v>
      </c>
      <c r="E55" s="7">
        <v>0.31987436336215419</v>
      </c>
      <c r="F55" s="7">
        <v>3.2095781944657267</v>
      </c>
      <c r="G55" s="7">
        <v>0.45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D55"/>
      <c r="CE55"/>
      <c r="CK55"/>
      <c r="CL55"/>
      <c r="CM55"/>
      <c r="CN55"/>
      <c r="CO55"/>
      <c r="CP55"/>
      <c r="CQ55"/>
      <c r="CR55"/>
      <c r="CS55"/>
      <c r="CU55"/>
      <c r="CV55"/>
      <c r="CW55"/>
      <c r="CX55"/>
      <c r="CY55"/>
      <c r="CZ55"/>
      <c r="DA55"/>
      <c r="DB55"/>
      <c r="DD55"/>
    </row>
    <row r="56" spans="2:108" x14ac:dyDescent="0.45">
      <c r="B56" s="21"/>
      <c r="C56" s="21" t="s">
        <v>91</v>
      </c>
      <c r="D56" s="7">
        <v>0.25795342500814372</v>
      </c>
      <c r="E56" s="7">
        <v>0.2663394687193732</v>
      </c>
      <c r="F56" s="7">
        <v>1.1188178535571758</v>
      </c>
      <c r="G56" s="7">
        <v>0.06</v>
      </c>
      <c r="H56"/>
      <c r="I56"/>
      <c r="J56"/>
      <c r="K56"/>
      <c r="L56"/>
      <c r="M56"/>
      <c r="N56"/>
      <c r="O56" s="21">
        <v>1</v>
      </c>
      <c r="P56" s="21" t="s">
        <v>46</v>
      </c>
      <c r="Q56" s="7">
        <v>0.30518996148005267</v>
      </c>
      <c r="R56" s="7">
        <v>0.31987436336215419</v>
      </c>
      <c r="S56" s="7">
        <v>3.2095781944657267</v>
      </c>
      <c r="T56" s="7">
        <v>0.45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D56"/>
      <c r="CE56"/>
      <c r="CK56"/>
      <c r="CL56"/>
      <c r="CM56"/>
      <c r="CN56"/>
      <c r="CO56"/>
      <c r="CP56"/>
      <c r="CQ56"/>
      <c r="CR56"/>
      <c r="CS56"/>
      <c r="CU56"/>
      <c r="CV56"/>
      <c r="CW56"/>
      <c r="CX56"/>
      <c r="CY56"/>
      <c r="CZ56"/>
      <c r="DA56"/>
      <c r="DB56"/>
      <c r="DD56"/>
    </row>
    <row r="57" spans="2:108" x14ac:dyDescent="0.45">
      <c r="B57" s="21">
        <v>2</v>
      </c>
      <c r="C57" s="21" t="s">
        <v>46</v>
      </c>
      <c r="D57" s="3">
        <v>8.7793333333333337</v>
      </c>
      <c r="E57" s="3">
        <v>5.6066666666666665</v>
      </c>
      <c r="F57" s="3">
        <v>22.419999999999998</v>
      </c>
      <c r="G57" s="3">
        <v>0.41533333333333328</v>
      </c>
      <c r="H57"/>
      <c r="I57"/>
      <c r="J57"/>
      <c r="K57"/>
      <c r="L57"/>
      <c r="M57"/>
      <c r="N57"/>
      <c r="O57" s="21"/>
      <c r="P57" s="21" t="s">
        <v>91</v>
      </c>
      <c r="Q57" s="7">
        <v>0.25795342500814372</v>
      </c>
      <c r="R57" s="7">
        <v>0.2663394687193732</v>
      </c>
      <c r="S57" s="7">
        <v>1.1188178535571758</v>
      </c>
      <c r="T57" s="7">
        <v>0.06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D57"/>
      <c r="CE57"/>
      <c r="CK57"/>
      <c r="CL57"/>
      <c r="CM57"/>
      <c r="CN57"/>
      <c r="CO57"/>
      <c r="CP57"/>
      <c r="CQ57"/>
      <c r="CR57"/>
      <c r="CS57"/>
      <c r="CU57"/>
      <c r="CV57"/>
      <c r="CW57"/>
      <c r="CX57"/>
      <c r="CY57"/>
      <c r="CZ57"/>
      <c r="DA57"/>
      <c r="DB57"/>
      <c r="DD57"/>
    </row>
    <row r="58" spans="2:108" x14ac:dyDescent="0.45">
      <c r="B58" s="21"/>
      <c r="C58" s="21" t="s">
        <v>91</v>
      </c>
      <c r="D58" s="7">
        <v>0.1216808210944611</v>
      </c>
      <c r="E58" s="7">
        <v>0.9629584045476155</v>
      </c>
      <c r="F58" s="7">
        <v>4.8495786758576678</v>
      </c>
      <c r="G58" s="7">
        <v>5.1751543186868067E-2</v>
      </c>
      <c r="H58"/>
      <c r="I58"/>
      <c r="J58"/>
      <c r="K58"/>
      <c r="L58"/>
      <c r="M58"/>
      <c r="N58"/>
      <c r="O58" s="21">
        <v>2</v>
      </c>
      <c r="P58" s="21" t="s">
        <v>46</v>
      </c>
      <c r="Q58" s="3">
        <v>8.7793333333333337</v>
      </c>
      <c r="R58" s="3">
        <v>5.6066666666666665</v>
      </c>
      <c r="S58" s="3">
        <v>22.419999999999998</v>
      </c>
      <c r="T58" s="3">
        <v>0.41533333333333328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D58"/>
      <c r="CE58"/>
      <c r="CK58"/>
      <c r="CL58"/>
      <c r="CM58"/>
      <c r="CN58"/>
      <c r="CO58"/>
      <c r="CP58"/>
      <c r="CQ58"/>
      <c r="CR58"/>
      <c r="CS58"/>
      <c r="CU58"/>
      <c r="CV58"/>
      <c r="CW58"/>
      <c r="CX58"/>
      <c r="CY58"/>
      <c r="CZ58"/>
      <c r="DA58"/>
      <c r="DB58"/>
      <c r="DD58"/>
    </row>
    <row r="59" spans="2:108" x14ac:dyDescent="0.45">
      <c r="B59" s="21">
        <v>3</v>
      </c>
      <c r="C59" s="21" t="s">
        <v>46</v>
      </c>
      <c r="D59" s="3">
        <v>9.2355555555555569</v>
      </c>
      <c r="E59" s="3">
        <v>6.7444444444444436</v>
      </c>
      <c r="F59" s="3">
        <v>29.933333333333337</v>
      </c>
      <c r="G59" s="3">
        <v>0.37333333333333329</v>
      </c>
      <c r="H59"/>
      <c r="I59"/>
      <c r="J59"/>
      <c r="K59"/>
      <c r="L59"/>
      <c r="M59"/>
      <c r="N59"/>
      <c r="O59" s="21"/>
      <c r="P59" s="21" t="s">
        <v>91</v>
      </c>
      <c r="Q59" s="7">
        <v>0.1216808210944611</v>
      </c>
      <c r="R59" s="7">
        <v>0.9629584045476155</v>
      </c>
      <c r="S59" s="7">
        <v>4.8495786758576678</v>
      </c>
      <c r="T59" s="7">
        <v>5.1751543186868067E-2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D59"/>
      <c r="CE59"/>
      <c r="CK59"/>
      <c r="CL59"/>
      <c r="CM59"/>
      <c r="CN59"/>
      <c r="CO59"/>
      <c r="CP59"/>
      <c r="CQ59"/>
      <c r="CR59"/>
      <c r="CS59"/>
      <c r="CU59"/>
      <c r="CV59"/>
      <c r="CW59"/>
      <c r="CX59"/>
      <c r="CY59"/>
      <c r="CZ59"/>
      <c r="DA59"/>
      <c r="DB59"/>
      <c r="DD59"/>
    </row>
    <row r="60" spans="2:108" x14ac:dyDescent="0.45">
      <c r="B60" s="21"/>
      <c r="C60" s="21" t="s">
        <v>91</v>
      </c>
      <c r="D60" s="7">
        <v>0.18154345124888999</v>
      </c>
      <c r="E60" s="7">
        <v>0.3435472185275622</v>
      </c>
      <c r="F60" s="7">
        <v>3.9891519566610718</v>
      </c>
      <c r="G60" s="7">
        <v>4.6904157598234873E-2</v>
      </c>
      <c r="H60"/>
      <c r="I60"/>
      <c r="J60"/>
      <c r="K60"/>
      <c r="L60"/>
      <c r="M60"/>
      <c r="N60"/>
      <c r="O60" s="21">
        <v>3</v>
      </c>
      <c r="P60" s="21" t="s">
        <v>46</v>
      </c>
      <c r="Q60" s="3">
        <v>9.2355555555555569</v>
      </c>
      <c r="R60" s="3">
        <v>6.7444444444444436</v>
      </c>
      <c r="S60" s="3">
        <v>29.933333333333337</v>
      </c>
      <c r="T60" s="3">
        <v>0.37333333333333329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D60"/>
      <c r="CE60"/>
      <c r="CK60"/>
      <c r="CL60"/>
      <c r="CM60"/>
      <c r="CN60"/>
      <c r="CO60"/>
      <c r="CP60"/>
      <c r="CQ60"/>
      <c r="CR60"/>
      <c r="CS60"/>
      <c r="CU60"/>
      <c r="CV60"/>
      <c r="CW60"/>
      <c r="CX60"/>
      <c r="CY60"/>
      <c r="CZ60"/>
      <c r="DA60"/>
      <c r="DB60"/>
      <c r="DD60"/>
    </row>
    <row r="61" spans="2:108" x14ac:dyDescent="0.45">
      <c r="B61" s="21"/>
      <c r="C61" s="21" t="s">
        <v>46</v>
      </c>
      <c r="D61" s="3">
        <v>6.9982687009793656</v>
      </c>
      <c r="E61" s="3">
        <v>4.7431974368882281</v>
      </c>
      <c r="F61" s="3">
        <v>20.263453140685804</v>
      </c>
      <c r="G61" s="3">
        <v>0.39958333333333335</v>
      </c>
      <c r="H61"/>
      <c r="I61"/>
      <c r="J61"/>
      <c r="K61"/>
      <c r="L61"/>
      <c r="M61"/>
      <c r="N61"/>
      <c r="O61" s="21"/>
      <c r="P61" s="21" t="s">
        <v>91</v>
      </c>
      <c r="Q61" s="7">
        <v>0.18154345124888999</v>
      </c>
      <c r="R61" s="7">
        <v>0.3435472185275622</v>
      </c>
      <c r="S61" s="7">
        <v>3.9891519566610718</v>
      </c>
      <c r="T61" s="7">
        <v>4.6904157598234873E-2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D61"/>
      <c r="CE61"/>
      <c r="CK61"/>
      <c r="CL61"/>
      <c r="CM61"/>
      <c r="CN61"/>
      <c r="CO61"/>
      <c r="CP61"/>
      <c r="CQ61"/>
      <c r="CR61"/>
      <c r="CS61"/>
      <c r="CU61"/>
      <c r="CV61"/>
      <c r="CW61"/>
      <c r="CX61"/>
      <c r="CY61"/>
      <c r="CZ61"/>
      <c r="DA61"/>
      <c r="DB61"/>
      <c r="DD61"/>
    </row>
    <row r="62" spans="2:108" x14ac:dyDescent="0.45">
      <c r="C62"/>
      <c r="F62" s="4"/>
      <c r="G62"/>
      <c r="H62"/>
      <c r="I62"/>
      <c r="J62"/>
      <c r="K62"/>
      <c r="L62"/>
      <c r="M62"/>
      <c r="N62"/>
      <c r="O62" s="21"/>
      <c r="P62" s="21" t="s">
        <v>46</v>
      </c>
      <c r="Q62" s="3">
        <v>6.9982687009793656</v>
      </c>
      <c r="R62" s="3">
        <v>4.7431974368882281</v>
      </c>
      <c r="S62" s="3">
        <v>20.263453140685804</v>
      </c>
      <c r="T62" s="3">
        <v>0.39958333333333335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D62"/>
      <c r="CE62"/>
      <c r="CK62"/>
      <c r="CL62"/>
      <c r="CM62"/>
      <c r="CN62"/>
      <c r="CO62"/>
      <c r="CP62"/>
      <c r="CQ62"/>
      <c r="CR62"/>
      <c r="CS62"/>
      <c r="CU62"/>
      <c r="CV62"/>
      <c r="CW62"/>
      <c r="CX62"/>
      <c r="CY62"/>
      <c r="CZ62"/>
      <c r="DA62"/>
      <c r="DB62"/>
      <c r="DD62"/>
    </row>
    <row r="63" spans="2:108" x14ac:dyDescent="0.45">
      <c r="C63"/>
      <c r="D63"/>
      <c r="E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D63"/>
      <c r="CE63"/>
      <c r="CK63"/>
      <c r="CL63"/>
      <c r="CM63"/>
      <c r="CN63"/>
      <c r="CO63"/>
      <c r="CP63"/>
      <c r="CQ63"/>
      <c r="CR63"/>
      <c r="CS63"/>
      <c r="CU63"/>
      <c r="CV63"/>
      <c r="CW63"/>
      <c r="CX63"/>
      <c r="CY63"/>
      <c r="CZ63"/>
      <c r="DA63"/>
      <c r="DB63"/>
      <c r="DD63"/>
    </row>
    <row r="64" spans="2:108" x14ac:dyDescent="0.45">
      <c r="C64"/>
      <c r="D64"/>
      <c r="E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D64"/>
      <c r="CE64"/>
      <c r="CK64"/>
      <c r="CL64"/>
      <c r="CM64"/>
      <c r="CN64"/>
      <c r="CO64"/>
      <c r="CP64"/>
      <c r="CQ64"/>
      <c r="CR64"/>
      <c r="CS64"/>
      <c r="CU64"/>
      <c r="CV64"/>
      <c r="CW64"/>
      <c r="CX64"/>
      <c r="CY64"/>
      <c r="CZ64"/>
      <c r="DA64"/>
      <c r="DB64"/>
      <c r="DD64"/>
    </row>
    <row r="65" spans="3:108" x14ac:dyDescent="0.45">
      <c r="C65"/>
      <c r="D65"/>
      <c r="E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D65"/>
      <c r="CE65"/>
      <c r="CK65"/>
      <c r="CL65"/>
      <c r="CM65"/>
      <c r="CN65"/>
      <c r="CO65"/>
      <c r="CP65"/>
      <c r="CQ65"/>
      <c r="CR65"/>
      <c r="CS65"/>
      <c r="CU65"/>
      <c r="CV65"/>
      <c r="CW65"/>
      <c r="CX65"/>
      <c r="CY65"/>
      <c r="CZ65"/>
      <c r="DA65"/>
      <c r="DB65"/>
      <c r="DD65"/>
    </row>
    <row r="66" spans="3:108" x14ac:dyDescent="0.45">
      <c r="C66"/>
      <c r="D66"/>
      <c r="E6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7:AK105"/>
  <sheetViews>
    <sheetView zoomScale="55" zoomScaleNormal="55" workbookViewId="0">
      <selection activeCell="H17" sqref="H17"/>
    </sheetView>
  </sheetViews>
  <sheetFormatPr defaultRowHeight="14.25" x14ac:dyDescent="0.45"/>
  <cols>
    <col min="1" max="1" width="17.86328125" customWidth="1"/>
    <col min="2" max="2" width="30.86328125" customWidth="1"/>
    <col min="3" max="3" width="18.73046875" customWidth="1"/>
    <col min="4" max="5" width="14.1328125" style="4" customWidth="1"/>
    <col min="6" max="6" width="17.86328125" style="4" customWidth="1"/>
    <col min="10" max="10" width="13.1328125" customWidth="1"/>
    <col min="11" max="11" width="17" style="32" customWidth="1"/>
    <col min="12" max="12" width="9.1328125" customWidth="1"/>
    <col min="30" max="32" width="14.59765625" customWidth="1"/>
    <col min="37" max="37" width="9.1328125" style="32"/>
  </cols>
  <sheetData>
    <row r="17" spans="1:37" x14ac:dyDescent="0.45">
      <c r="G17" s="4"/>
      <c r="H17" s="4"/>
      <c r="I17" s="4"/>
      <c r="J17" s="4"/>
      <c r="K17" s="8"/>
      <c r="L17" s="4"/>
      <c r="M17" s="4"/>
      <c r="N17" s="4"/>
      <c r="O17" s="4"/>
    </row>
    <row r="18" spans="1:37" x14ac:dyDescent="0.45">
      <c r="G18" s="3"/>
      <c r="H18" s="3"/>
      <c r="I18" s="3"/>
      <c r="J18" s="3"/>
      <c r="K18" s="42"/>
      <c r="L18" s="3"/>
      <c r="M18" s="4"/>
      <c r="N18" s="6"/>
      <c r="O18" s="6"/>
    </row>
    <row r="19" spans="1:37" x14ac:dyDescent="0.45">
      <c r="G19" s="3"/>
      <c r="H19" s="3"/>
      <c r="I19" s="3"/>
      <c r="J19" s="3"/>
      <c r="K19" s="42"/>
      <c r="L19" s="3"/>
      <c r="M19" s="4"/>
      <c r="N19" s="6"/>
      <c r="O19" s="6"/>
    </row>
    <row r="20" spans="1:37" x14ac:dyDescent="0.45">
      <c r="G20" s="4"/>
      <c r="H20" s="4"/>
      <c r="I20" s="4"/>
      <c r="J20" s="4"/>
      <c r="K20" s="8"/>
      <c r="L20" s="4"/>
      <c r="M20" s="4"/>
      <c r="N20" s="4"/>
      <c r="O20" s="4"/>
    </row>
    <row r="21" spans="1:37" x14ac:dyDescent="0.45">
      <c r="G21" s="4"/>
      <c r="H21" s="4"/>
      <c r="I21" s="4"/>
      <c r="J21" s="4"/>
      <c r="K21" s="8"/>
      <c r="L21" s="4"/>
      <c r="M21" s="4"/>
      <c r="N21" s="4"/>
      <c r="O21" s="4"/>
    </row>
    <row r="22" spans="1:37" x14ac:dyDescent="0.45">
      <c r="A22" s="13" t="s">
        <v>47</v>
      </c>
      <c r="G22" s="4"/>
      <c r="H22" s="4"/>
      <c r="I22" s="4"/>
      <c r="J22" s="4"/>
      <c r="K22" s="8"/>
      <c r="L22" s="4"/>
      <c r="M22" s="4"/>
      <c r="N22" s="4"/>
      <c r="O22" s="4"/>
      <c r="Z22" s="13" t="s">
        <v>48</v>
      </c>
      <c r="AA22" s="13"/>
      <c r="AD22" s="4"/>
      <c r="AE22" s="4"/>
      <c r="AF22" s="4"/>
      <c r="AG22" s="4"/>
      <c r="AH22" s="4"/>
      <c r="AI22" s="4"/>
      <c r="AJ22" s="4"/>
      <c r="AK22" s="8"/>
    </row>
    <row r="23" spans="1:37" x14ac:dyDescent="0.45">
      <c r="D23" s="4" t="s">
        <v>415</v>
      </c>
      <c r="E23" s="4" t="s">
        <v>107</v>
      </c>
      <c r="F23" s="4" t="s">
        <v>108</v>
      </c>
      <c r="G23" s="4"/>
      <c r="H23" s="4"/>
      <c r="I23" s="4"/>
      <c r="J23" s="4" t="s">
        <v>46</v>
      </c>
      <c r="K23" s="8" t="s">
        <v>417</v>
      </c>
      <c r="M23" s="4"/>
      <c r="N23" s="4"/>
      <c r="O23" s="4"/>
      <c r="AD23" s="4" t="s">
        <v>415</v>
      </c>
      <c r="AE23" s="4" t="s">
        <v>107</v>
      </c>
      <c r="AF23" s="4" t="s">
        <v>108</v>
      </c>
      <c r="AG23" s="4"/>
      <c r="AH23" s="4"/>
      <c r="AI23" s="4"/>
      <c r="AJ23" s="4"/>
      <c r="AK23" s="8" t="s">
        <v>417</v>
      </c>
    </row>
    <row r="24" spans="1:37" x14ac:dyDescent="0.45">
      <c r="A24" t="s">
        <v>92</v>
      </c>
      <c r="B24" s="49" t="s">
        <v>93</v>
      </c>
      <c r="C24" t="s">
        <v>109</v>
      </c>
      <c r="D24" s="3">
        <v>83.23</v>
      </c>
      <c r="E24" s="3">
        <v>81.760000000000005</v>
      </c>
      <c r="F24" s="4">
        <v>80.05</v>
      </c>
      <c r="G24" s="3">
        <v>1.2</v>
      </c>
      <c r="H24" s="3">
        <v>1.17</v>
      </c>
      <c r="I24" s="3">
        <v>1.1000000000000001</v>
      </c>
      <c r="J24" s="16">
        <f>AVERAGE(D24:F24)</f>
        <v>81.680000000000007</v>
      </c>
      <c r="K24" s="42">
        <f>((J25-J24)/J24)*100</f>
        <v>4.1503428011753183</v>
      </c>
      <c r="Z24" t="s">
        <v>92</v>
      </c>
      <c r="AB24" s="49" t="s">
        <v>93</v>
      </c>
      <c r="AC24" t="s">
        <v>109</v>
      </c>
      <c r="AD24" s="3">
        <v>74.81</v>
      </c>
      <c r="AE24" s="3">
        <v>73.11</v>
      </c>
      <c r="AF24" s="4">
        <v>70.58</v>
      </c>
      <c r="AG24" s="4">
        <v>1.26</v>
      </c>
      <c r="AH24" s="4">
        <v>1.82</v>
      </c>
      <c r="AI24" s="4">
        <v>0.93</v>
      </c>
      <c r="AJ24" s="16">
        <f>AVERAGE(AD24:AF24)</f>
        <v>72.833333333333329</v>
      </c>
      <c r="AK24" s="42">
        <f>((AJ25-AJ24)/AJ24)*100</f>
        <v>6.8329519450801008</v>
      </c>
    </row>
    <row r="25" spans="1:37" x14ac:dyDescent="0.45">
      <c r="B25" s="49"/>
      <c r="C25" t="s">
        <v>110</v>
      </c>
      <c r="D25" s="3">
        <v>86.67</v>
      </c>
      <c r="E25" s="3">
        <v>85</v>
      </c>
      <c r="F25" s="4">
        <v>83.54</v>
      </c>
      <c r="G25" s="3">
        <v>0.96</v>
      </c>
      <c r="H25" s="3">
        <v>1.1399999999999999</v>
      </c>
      <c r="I25" s="3">
        <v>0.88</v>
      </c>
      <c r="J25" s="16">
        <f>AVERAGE(D25:F25)</f>
        <v>85.070000000000007</v>
      </c>
      <c r="K25" s="8"/>
      <c r="AB25" s="49"/>
      <c r="AC25" t="s">
        <v>110</v>
      </c>
      <c r="AD25" s="3">
        <v>79.849999999999994</v>
      </c>
      <c r="AE25" s="3">
        <v>77.760000000000005</v>
      </c>
      <c r="AF25" s="4">
        <v>75.819999999999993</v>
      </c>
      <c r="AG25" s="4">
        <v>0.95</v>
      </c>
      <c r="AH25" s="4">
        <v>1.25</v>
      </c>
      <c r="AI25" s="4">
        <v>0.65</v>
      </c>
      <c r="AJ25" s="16">
        <f>AVERAGE(AD25:AF25)</f>
        <v>77.81</v>
      </c>
      <c r="AK25" s="8"/>
    </row>
    <row r="26" spans="1:37" x14ac:dyDescent="0.45">
      <c r="B26" s="49" t="s">
        <v>94</v>
      </c>
      <c r="C26" t="s">
        <v>109</v>
      </c>
      <c r="D26" s="3">
        <v>33.700000000000003</v>
      </c>
      <c r="E26" s="3">
        <v>37.520000000000003</v>
      </c>
      <c r="F26" s="3">
        <v>41.04</v>
      </c>
      <c r="G26" s="4">
        <v>0.99</v>
      </c>
      <c r="H26" s="4">
        <v>1.51</v>
      </c>
      <c r="I26" s="4">
        <v>1.43</v>
      </c>
      <c r="J26" s="16">
        <f>AVERAGE(D26:F26)</f>
        <v>37.419999999999995</v>
      </c>
      <c r="K26" s="42">
        <f>((J26-J27)/J26)*100</f>
        <v>12.355246748619264</v>
      </c>
      <c r="AB26" s="49" t="s">
        <v>94</v>
      </c>
      <c r="AC26" t="s">
        <v>109</v>
      </c>
      <c r="AD26" s="3">
        <v>28.7</v>
      </c>
      <c r="AE26" s="3">
        <v>32.049999999999997</v>
      </c>
      <c r="AF26" s="3">
        <v>34.68</v>
      </c>
      <c r="AG26" s="4">
        <v>0.99</v>
      </c>
      <c r="AH26" s="4">
        <v>1.38</v>
      </c>
      <c r="AI26" s="4">
        <v>1.18</v>
      </c>
      <c r="AJ26" s="16">
        <f>AVERAGE(AD26:AF26)</f>
        <v>31.810000000000002</v>
      </c>
      <c r="AK26" s="42">
        <f>((AJ26-AJ27)/AJ26)*100</f>
        <v>13.528240595200664</v>
      </c>
    </row>
    <row r="27" spans="1:37" x14ac:dyDescent="0.45">
      <c r="B27" s="49"/>
      <c r="C27" t="s">
        <v>110</v>
      </c>
      <c r="D27" s="3">
        <v>30.82</v>
      </c>
      <c r="E27" s="3">
        <v>32.96</v>
      </c>
      <c r="F27" s="3">
        <v>34.61</v>
      </c>
      <c r="G27" s="4">
        <v>0.96</v>
      </c>
      <c r="H27" s="4">
        <v>0.99</v>
      </c>
      <c r="I27" s="4">
        <v>1.24</v>
      </c>
      <c r="J27" s="16">
        <f>AVERAGE(D27:F27)</f>
        <v>32.796666666666667</v>
      </c>
      <c r="K27" s="43"/>
      <c r="AB27" s="49"/>
      <c r="AC27" t="s">
        <v>110</v>
      </c>
      <c r="AD27" s="3">
        <v>25.62</v>
      </c>
      <c r="AE27" s="3">
        <v>27.69</v>
      </c>
      <c r="AF27" s="3">
        <v>29.21</v>
      </c>
      <c r="AG27" s="4">
        <v>0.96</v>
      </c>
      <c r="AH27" s="4">
        <v>0.96</v>
      </c>
      <c r="AI27" s="4">
        <v>1.24</v>
      </c>
      <c r="AJ27" s="16">
        <f>AVERAGE(AD27:AF27)</f>
        <v>27.506666666666671</v>
      </c>
      <c r="AK27" s="43"/>
    </row>
    <row r="28" spans="1:37" x14ac:dyDescent="0.45">
      <c r="AD28" s="4"/>
      <c r="AE28" s="4"/>
      <c r="AF28" s="4"/>
    </row>
    <row r="29" spans="1:37" x14ac:dyDescent="0.45">
      <c r="AD29" s="4"/>
      <c r="AE29" s="4"/>
      <c r="AF29" s="4"/>
    </row>
    <row r="30" spans="1:37" x14ac:dyDescent="0.45">
      <c r="D30" s="4" t="s">
        <v>415</v>
      </c>
      <c r="E30" s="4" t="s">
        <v>107</v>
      </c>
      <c r="F30" s="4" t="s">
        <v>108</v>
      </c>
      <c r="G30" s="4"/>
      <c r="H30" s="4"/>
      <c r="I30" s="4"/>
      <c r="J30" s="4"/>
      <c r="K30" s="8"/>
      <c r="AD30" s="4" t="s">
        <v>415</v>
      </c>
      <c r="AE30" s="4" t="s">
        <v>107</v>
      </c>
      <c r="AF30" s="4" t="s">
        <v>108</v>
      </c>
      <c r="AG30" s="4"/>
      <c r="AH30" s="4"/>
      <c r="AI30" s="4"/>
      <c r="AJ30" s="4"/>
      <c r="AK30" s="8"/>
    </row>
    <row r="31" spans="1:37" x14ac:dyDescent="0.45">
      <c r="A31" t="s">
        <v>95</v>
      </c>
      <c r="B31" s="48" t="s">
        <v>96</v>
      </c>
      <c r="C31" t="s">
        <v>109</v>
      </c>
      <c r="D31" s="5">
        <v>0.68</v>
      </c>
      <c r="E31" s="5">
        <v>0.86</v>
      </c>
      <c r="F31" s="5">
        <v>1.036</v>
      </c>
      <c r="G31" s="23">
        <v>7.0999999999999994E-2</v>
      </c>
      <c r="H31" s="23">
        <v>8.8999999999999996E-2</v>
      </c>
      <c r="I31" s="23">
        <v>6.5000000000000002E-2</v>
      </c>
      <c r="J31" s="16">
        <f>AVERAGE(D31:F31)</f>
        <v>0.85866666666666669</v>
      </c>
      <c r="K31" s="42">
        <f>((J31-J32)/J31)*100</f>
        <v>24.301242236024844</v>
      </c>
      <c r="Z31" t="s">
        <v>95</v>
      </c>
      <c r="AB31" s="48" t="s">
        <v>96</v>
      </c>
      <c r="AC31" t="s">
        <v>109</v>
      </c>
      <c r="AD31" s="5">
        <v>0.18</v>
      </c>
      <c r="AE31" s="5">
        <v>0.23400000000000001</v>
      </c>
      <c r="AF31" s="5">
        <v>0.27700000000000002</v>
      </c>
      <c r="AG31" s="23">
        <v>1.7999999999999999E-2</v>
      </c>
      <c r="AH31" s="23">
        <v>1.6E-2</v>
      </c>
      <c r="AI31" s="23">
        <v>0.01</v>
      </c>
      <c r="AJ31" s="16">
        <f>AVERAGE(AD31:AF31)</f>
        <v>0.23033333333333336</v>
      </c>
      <c r="AK31" s="42">
        <f>((AJ31-AJ32)/AJ31)*100</f>
        <v>21.997105643994217</v>
      </c>
    </row>
    <row r="32" spans="1:37" x14ac:dyDescent="0.45">
      <c r="B32" s="48"/>
      <c r="C32" t="s">
        <v>110</v>
      </c>
      <c r="D32" s="5">
        <v>0.52800000000000002</v>
      </c>
      <c r="E32" s="5">
        <v>0.66200000000000003</v>
      </c>
      <c r="F32" s="5">
        <v>0.76</v>
      </c>
      <c r="G32" s="23">
        <v>6.0999999999999999E-2</v>
      </c>
      <c r="H32" s="23">
        <v>7.0999999999999994E-2</v>
      </c>
      <c r="I32" s="23">
        <v>6.7000000000000004E-2</v>
      </c>
      <c r="J32" s="16">
        <f>AVERAGE(D32:F32)</f>
        <v>0.65</v>
      </c>
      <c r="K32" s="43"/>
      <c r="AB32" s="48"/>
      <c r="AC32" t="s">
        <v>110</v>
      </c>
      <c r="AD32" s="5">
        <v>0.14000000000000001</v>
      </c>
      <c r="AE32" s="5">
        <v>0.182</v>
      </c>
      <c r="AF32" s="5">
        <v>0.217</v>
      </c>
      <c r="AG32" s="23">
        <v>1.4999999999999999E-2</v>
      </c>
      <c r="AH32" s="23">
        <v>1.2999999999999999E-2</v>
      </c>
      <c r="AI32" s="23">
        <v>6.0000000000000001E-3</v>
      </c>
      <c r="AJ32" s="16">
        <f>AVERAGE(AD32:AF32)</f>
        <v>0.17966666666666667</v>
      </c>
      <c r="AK32" s="43"/>
    </row>
    <row r="33" spans="1:37" x14ac:dyDescent="0.45">
      <c r="B33" s="48" t="s">
        <v>97</v>
      </c>
      <c r="C33" t="s">
        <v>109</v>
      </c>
      <c r="D33" s="5">
        <v>1.173</v>
      </c>
      <c r="E33" s="5">
        <v>1.6739999999999999</v>
      </c>
      <c r="F33" s="5">
        <v>2.016</v>
      </c>
      <c r="G33" s="23">
        <v>0.14000000000000001</v>
      </c>
      <c r="H33" s="23">
        <v>0.17</v>
      </c>
      <c r="I33" s="23">
        <v>0.151</v>
      </c>
      <c r="J33" s="16">
        <f>AVERAGE(D33:F33)</f>
        <v>1.6209999999999998</v>
      </c>
      <c r="K33" s="42">
        <f>((J33-J34)/J33)*100</f>
        <v>22.660908903968728</v>
      </c>
      <c r="AB33" s="48" t="s">
        <v>97</v>
      </c>
      <c r="AC33" t="s">
        <v>109</v>
      </c>
      <c r="AD33" s="5">
        <v>0.36499999999999999</v>
      </c>
      <c r="AE33" s="5">
        <v>0.42299999999999999</v>
      </c>
      <c r="AF33" s="5">
        <v>0.49399999999999999</v>
      </c>
      <c r="AG33" s="23">
        <v>1.6E-2</v>
      </c>
      <c r="AH33" s="23">
        <v>2.7E-2</v>
      </c>
      <c r="AI33" s="23">
        <v>2.7E-2</v>
      </c>
      <c r="AJ33" s="16">
        <f>AVERAGE(AD33:AF33)</f>
        <v>0.42733333333333334</v>
      </c>
      <c r="AK33" s="42">
        <f>((AJ33-AJ34)/AJ33)*100</f>
        <v>26.755070202808113</v>
      </c>
    </row>
    <row r="34" spans="1:37" x14ac:dyDescent="0.45">
      <c r="B34" s="48"/>
      <c r="C34" t="s">
        <v>110</v>
      </c>
      <c r="D34" s="5">
        <v>0.89500000000000002</v>
      </c>
      <c r="E34" s="5">
        <v>1.2989999999999999</v>
      </c>
      <c r="F34" s="5">
        <v>1.5669999999999999</v>
      </c>
      <c r="G34" s="23">
        <v>9.4E-2</v>
      </c>
      <c r="H34" s="23">
        <v>0.14099999999999999</v>
      </c>
      <c r="I34" s="23">
        <v>9.4E-2</v>
      </c>
      <c r="J34" s="16">
        <f>AVERAGE(D34:F34)</f>
        <v>1.2536666666666667</v>
      </c>
      <c r="K34" s="43"/>
      <c r="AB34" s="48"/>
      <c r="AC34" t="s">
        <v>110</v>
      </c>
      <c r="AD34" s="5">
        <v>0.27600000000000002</v>
      </c>
      <c r="AE34" s="5">
        <v>0.307</v>
      </c>
      <c r="AF34" s="5">
        <v>0.35599999999999998</v>
      </c>
      <c r="AG34" s="23">
        <v>1.6E-2</v>
      </c>
      <c r="AH34" s="23">
        <v>1.7999999999999999E-2</v>
      </c>
      <c r="AI34" s="23">
        <v>2.4E-2</v>
      </c>
      <c r="AJ34" s="16">
        <f>AVERAGE(AD34:AF34)</f>
        <v>0.313</v>
      </c>
      <c r="AK34" s="43"/>
    </row>
    <row r="35" spans="1:37" x14ac:dyDescent="0.45">
      <c r="AD35" s="4"/>
      <c r="AE35" s="4"/>
      <c r="AF35" s="4"/>
    </row>
    <row r="36" spans="1:37" x14ac:dyDescent="0.45">
      <c r="AD36" s="4"/>
      <c r="AE36" s="4"/>
      <c r="AF36" s="4"/>
    </row>
    <row r="37" spans="1:37" x14ac:dyDescent="0.45">
      <c r="D37" s="4" t="s">
        <v>415</v>
      </c>
      <c r="E37" s="4" t="s">
        <v>107</v>
      </c>
      <c r="F37" s="4" t="s">
        <v>108</v>
      </c>
      <c r="G37" s="4"/>
      <c r="H37" s="4"/>
      <c r="I37" s="4"/>
      <c r="J37" s="4"/>
      <c r="K37" s="8"/>
      <c r="AD37" s="4" t="s">
        <v>415</v>
      </c>
      <c r="AE37" s="4" t="s">
        <v>107</v>
      </c>
      <c r="AF37" s="4" t="s">
        <v>108</v>
      </c>
      <c r="AG37" s="4"/>
      <c r="AH37" s="4"/>
      <c r="AI37" s="4"/>
      <c r="AJ37" s="4"/>
      <c r="AK37" s="8"/>
    </row>
    <row r="38" spans="1:37" x14ac:dyDescent="0.45">
      <c r="A38" t="s">
        <v>98</v>
      </c>
      <c r="B38" s="48" t="s">
        <v>99</v>
      </c>
      <c r="C38" t="s">
        <v>109</v>
      </c>
      <c r="D38" s="3">
        <v>3.66</v>
      </c>
      <c r="E38" s="3">
        <v>4.38</v>
      </c>
      <c r="F38" s="5">
        <v>5.17</v>
      </c>
      <c r="G38" s="24">
        <v>0.3</v>
      </c>
      <c r="H38" s="22">
        <v>0.51</v>
      </c>
      <c r="I38" s="22">
        <v>0.33</v>
      </c>
      <c r="J38" s="16">
        <f>AVERAGE(D38:F38)</f>
        <v>4.4033333333333333</v>
      </c>
      <c r="K38" s="42">
        <f>((J38-J39)/J38)*100</f>
        <v>18.849356548069657</v>
      </c>
      <c r="Z38" t="s">
        <v>98</v>
      </c>
      <c r="AB38" s="48" t="s">
        <v>99</v>
      </c>
      <c r="AC38" t="s">
        <v>109</v>
      </c>
      <c r="AD38" s="3">
        <v>3.17</v>
      </c>
      <c r="AE38" s="3">
        <v>3.9</v>
      </c>
      <c r="AF38" s="3">
        <v>4.59</v>
      </c>
      <c r="AG38" s="24">
        <v>0.16</v>
      </c>
      <c r="AH38" s="22">
        <v>0.22</v>
      </c>
      <c r="AI38" s="22">
        <v>0.22</v>
      </c>
      <c r="AJ38" s="16">
        <f>AVERAGE(AD38:AF38)</f>
        <v>3.8866666666666667</v>
      </c>
      <c r="AK38" s="42">
        <f>((AJ38-AJ39)/AJ38)*100</f>
        <v>20.240137221269293</v>
      </c>
    </row>
    <row r="39" spans="1:37" x14ac:dyDescent="0.45">
      <c r="B39" s="48"/>
      <c r="C39" t="s">
        <v>110</v>
      </c>
      <c r="D39" s="3">
        <v>3.08</v>
      </c>
      <c r="E39" s="3">
        <v>3.5</v>
      </c>
      <c r="F39" s="5">
        <v>4.1399999999999997</v>
      </c>
      <c r="G39" s="22">
        <v>0.28999999999999998</v>
      </c>
      <c r="H39" s="22">
        <v>0.39</v>
      </c>
      <c r="I39" s="22">
        <v>0.21</v>
      </c>
      <c r="J39" s="16">
        <f>AVERAGE(D39:F39)</f>
        <v>3.5733333333333328</v>
      </c>
      <c r="K39" s="43"/>
      <c r="AB39" s="48"/>
      <c r="AC39" t="s">
        <v>110</v>
      </c>
      <c r="AD39" s="3">
        <v>2.63</v>
      </c>
      <c r="AE39" s="3">
        <v>3.09</v>
      </c>
      <c r="AF39" s="4">
        <v>3.58</v>
      </c>
      <c r="AG39" s="22">
        <v>0.13</v>
      </c>
      <c r="AH39" s="22">
        <v>0.25</v>
      </c>
      <c r="AI39" s="22">
        <v>0.21</v>
      </c>
      <c r="AJ39" s="16">
        <f>AVERAGE(AD39:AF39)</f>
        <v>3.1</v>
      </c>
      <c r="AK39" s="43"/>
    </row>
    <row r="40" spans="1:37" x14ac:dyDescent="0.45">
      <c r="B40" s="48" t="s">
        <v>100</v>
      </c>
      <c r="C40" t="s">
        <v>109</v>
      </c>
      <c r="D40" s="5">
        <v>0.75900000000000001</v>
      </c>
      <c r="E40" s="5">
        <v>0.67100000000000004</v>
      </c>
      <c r="F40" s="5">
        <v>0.63100000000000001</v>
      </c>
      <c r="G40" s="23">
        <v>0.02</v>
      </c>
      <c r="H40" s="23">
        <v>3.3000000000000002E-2</v>
      </c>
      <c r="I40" s="23">
        <v>1.2E-2</v>
      </c>
      <c r="J40" s="19">
        <f>AVERAGE(D40:F40)</f>
        <v>0.68699999999999994</v>
      </c>
      <c r="K40" s="42">
        <f>((J41-J40)/J40)*100</f>
        <v>24.69674915089762</v>
      </c>
      <c r="AB40" s="48" t="s">
        <v>100</v>
      </c>
      <c r="AC40" t="s">
        <v>109</v>
      </c>
      <c r="AD40" s="5">
        <v>0.80300000000000005</v>
      </c>
      <c r="AE40" s="5">
        <v>0.73199999999999998</v>
      </c>
      <c r="AF40" s="5">
        <v>0.71199999999999997</v>
      </c>
      <c r="AG40" s="23">
        <v>1.7999999999999999E-2</v>
      </c>
      <c r="AH40" s="23">
        <v>2.9000000000000001E-2</v>
      </c>
      <c r="AI40" s="23">
        <v>1.2999999999999999E-2</v>
      </c>
      <c r="AJ40" s="19">
        <f>AVERAGE(AD40:AF40)</f>
        <v>0.749</v>
      </c>
      <c r="AK40" s="42">
        <f>((AJ41-AJ40)/AJ40)*100</f>
        <v>22.207387627948375</v>
      </c>
    </row>
    <row r="41" spans="1:37" x14ac:dyDescent="0.45">
      <c r="B41" s="48"/>
      <c r="C41" t="s">
        <v>110</v>
      </c>
      <c r="D41" s="5">
        <v>0.94799999999999995</v>
      </c>
      <c r="E41" s="5">
        <v>0.81899999999999995</v>
      </c>
      <c r="F41" s="5">
        <v>0.80300000000000005</v>
      </c>
      <c r="G41" s="23">
        <v>0.05</v>
      </c>
      <c r="H41" s="23">
        <v>0.06</v>
      </c>
      <c r="I41" s="23">
        <v>0.05</v>
      </c>
      <c r="J41" s="19">
        <f>AVERAGE(D41:F41)</f>
        <v>0.85666666666666658</v>
      </c>
      <c r="K41" s="44"/>
      <c r="AB41" s="48"/>
      <c r="AC41" t="s">
        <v>110</v>
      </c>
      <c r="AD41" s="5">
        <v>0.96799999999999997</v>
      </c>
      <c r="AE41" s="5">
        <v>0.90600000000000003</v>
      </c>
      <c r="AF41" s="5">
        <v>0.872</v>
      </c>
      <c r="AG41" s="23">
        <v>4.5999999999999999E-2</v>
      </c>
      <c r="AH41" s="23">
        <v>4.7E-2</v>
      </c>
      <c r="AI41" s="23">
        <v>4.1000000000000002E-2</v>
      </c>
      <c r="AJ41" s="19">
        <f>AVERAGE(AD41:AF41)</f>
        <v>0.91533333333333333</v>
      </c>
      <c r="AK41" s="44"/>
    </row>
    <row r="42" spans="1:37" x14ac:dyDescent="0.45">
      <c r="AD42" s="4"/>
      <c r="AE42" s="4"/>
      <c r="AF42" s="4"/>
    </row>
    <row r="43" spans="1:37" x14ac:dyDescent="0.45">
      <c r="D43" s="4" t="s">
        <v>415</v>
      </c>
      <c r="E43" s="4" t="s">
        <v>107</v>
      </c>
      <c r="F43" s="4" t="s">
        <v>108</v>
      </c>
      <c r="G43" s="4"/>
      <c r="H43" s="4"/>
      <c r="I43" s="4"/>
      <c r="J43" s="4"/>
      <c r="K43" s="8"/>
      <c r="AD43" s="4" t="s">
        <v>415</v>
      </c>
      <c r="AE43" s="4" t="s">
        <v>107</v>
      </c>
      <c r="AF43" s="4" t="s">
        <v>108</v>
      </c>
      <c r="AG43" s="4"/>
      <c r="AH43" s="4"/>
      <c r="AI43" s="4"/>
      <c r="AJ43" s="4"/>
      <c r="AK43" s="8"/>
    </row>
    <row r="44" spans="1:37" x14ac:dyDescent="0.45">
      <c r="A44" t="s">
        <v>101</v>
      </c>
      <c r="B44" s="25" t="s">
        <v>102</v>
      </c>
      <c r="C44" t="s">
        <v>109</v>
      </c>
      <c r="D44" s="3">
        <v>21.91</v>
      </c>
      <c r="E44" s="3">
        <v>19.98</v>
      </c>
      <c r="F44" s="3">
        <v>16.93</v>
      </c>
      <c r="G44" s="22">
        <v>0.92</v>
      </c>
      <c r="H44" s="22">
        <v>1.9</v>
      </c>
      <c r="I44" s="22">
        <v>0.62</v>
      </c>
      <c r="J44" s="16">
        <f>AVERAGE(D44:F44)</f>
        <v>19.606666666666666</v>
      </c>
      <c r="K44" s="42">
        <f>((J45-J44)/J44)*100</f>
        <v>20.571234274056451</v>
      </c>
      <c r="Z44" t="s">
        <v>101</v>
      </c>
      <c r="AB44" s="25" t="s">
        <v>102</v>
      </c>
      <c r="AC44" t="s">
        <v>109</v>
      </c>
      <c r="AD44" s="3">
        <v>18.29</v>
      </c>
      <c r="AE44" s="3">
        <v>16.41</v>
      </c>
      <c r="AF44" s="3">
        <v>14.31</v>
      </c>
      <c r="AG44" s="22">
        <v>0.95</v>
      </c>
      <c r="AH44" s="22">
        <v>1.27</v>
      </c>
      <c r="AI44" s="22">
        <v>0.62</v>
      </c>
      <c r="AJ44" s="16">
        <f>AVERAGE(AD44:AF44)</f>
        <v>16.33666666666667</v>
      </c>
      <c r="AK44" s="42">
        <f>((AJ45-AJ44)/AJ44)*100</f>
        <v>25.035706998571694</v>
      </c>
    </row>
    <row r="45" spans="1:37" x14ac:dyDescent="0.45">
      <c r="B45" s="25"/>
      <c r="C45" t="s">
        <v>110</v>
      </c>
      <c r="D45" s="3">
        <v>25.17</v>
      </c>
      <c r="E45" s="3">
        <v>24.05</v>
      </c>
      <c r="F45" s="3">
        <v>21.7</v>
      </c>
      <c r="G45" s="22">
        <v>1.08</v>
      </c>
      <c r="H45" s="22">
        <v>1.17</v>
      </c>
      <c r="I45" s="22">
        <v>0.64</v>
      </c>
      <c r="J45" s="16">
        <f t="shared" ref="J45:J53" si="0">AVERAGE(D45:F45)</f>
        <v>23.64</v>
      </c>
      <c r="K45" s="43"/>
      <c r="AB45" s="25"/>
      <c r="AC45" t="s">
        <v>110</v>
      </c>
      <c r="AD45" s="3">
        <v>21.21</v>
      </c>
      <c r="AE45" s="3">
        <v>20.51</v>
      </c>
      <c r="AF45" s="3">
        <v>19.559999999999999</v>
      </c>
      <c r="AG45" s="22">
        <v>0.93</v>
      </c>
      <c r="AH45" s="22">
        <v>1.0900000000000001</v>
      </c>
      <c r="AI45" s="22">
        <v>0.39</v>
      </c>
      <c r="AJ45" s="16">
        <f t="shared" ref="AJ45:AJ53" si="1">AVERAGE(AD45:AF45)</f>
        <v>20.426666666666666</v>
      </c>
      <c r="AK45" s="43"/>
    </row>
    <row r="46" spans="1:37" x14ac:dyDescent="0.45">
      <c r="B46" s="25" t="s">
        <v>103</v>
      </c>
      <c r="C46" t="s">
        <v>109</v>
      </c>
      <c r="D46" s="3">
        <v>2.0699999999999998</v>
      </c>
      <c r="E46" s="3">
        <v>1.74</v>
      </c>
      <c r="F46" s="3">
        <v>1.54</v>
      </c>
      <c r="G46" s="16">
        <v>0.14000000000000001</v>
      </c>
      <c r="H46" s="16">
        <v>7.0000000000000007E-2</v>
      </c>
      <c r="I46" s="16">
        <v>0.1</v>
      </c>
      <c r="J46" s="16">
        <f>AVERAGE(D46:F46)</f>
        <v>1.7833333333333332</v>
      </c>
      <c r="K46" s="42">
        <f>((J47-J46)/J46)*100</f>
        <v>26.16822429906545</v>
      </c>
      <c r="AB46" s="25" t="s">
        <v>103</v>
      </c>
      <c r="AC46" t="s">
        <v>109</v>
      </c>
      <c r="AD46" s="3">
        <v>1.25</v>
      </c>
      <c r="AE46" s="3">
        <v>1.1100000000000001</v>
      </c>
      <c r="AF46" s="3">
        <v>0.89</v>
      </c>
      <c r="AG46" s="16">
        <v>0.12</v>
      </c>
      <c r="AH46" s="16">
        <v>0.12</v>
      </c>
      <c r="AI46" s="16">
        <v>0.08</v>
      </c>
      <c r="AJ46" s="16">
        <f t="shared" si="1"/>
        <v>1.0833333333333335</v>
      </c>
      <c r="AK46" s="42">
        <f>((AJ47-AJ46)/AJ46)*100</f>
        <v>20.615384615384595</v>
      </c>
    </row>
    <row r="47" spans="1:37" x14ac:dyDescent="0.45">
      <c r="B47" s="25"/>
      <c r="C47" t="s">
        <v>110</v>
      </c>
      <c r="D47" s="3">
        <v>2.4700000000000002</v>
      </c>
      <c r="E47" s="3">
        <v>2.2400000000000002</v>
      </c>
      <c r="F47" s="3">
        <v>2.04</v>
      </c>
      <c r="G47" s="16">
        <v>0.12</v>
      </c>
      <c r="H47" s="16">
        <v>0.16</v>
      </c>
      <c r="I47" s="16">
        <v>0.13</v>
      </c>
      <c r="J47" s="16">
        <f t="shared" si="0"/>
        <v>2.2500000000000004</v>
      </c>
      <c r="K47" s="43"/>
      <c r="AB47" s="25"/>
      <c r="AC47" t="s">
        <v>110</v>
      </c>
      <c r="AD47" s="3">
        <v>1.47</v>
      </c>
      <c r="AE47" s="3">
        <v>1.34</v>
      </c>
      <c r="AF47" s="3">
        <v>1.1100000000000001</v>
      </c>
      <c r="AG47" s="16">
        <v>0.12</v>
      </c>
      <c r="AH47" s="16">
        <v>0.13</v>
      </c>
      <c r="AI47" s="16">
        <v>0.1</v>
      </c>
      <c r="AJ47" s="16">
        <f t="shared" si="1"/>
        <v>1.3066666666666666</v>
      </c>
      <c r="AK47" s="43"/>
    </row>
    <row r="48" spans="1:37" x14ac:dyDescent="0.45">
      <c r="B48" t="s">
        <v>104</v>
      </c>
      <c r="C48" t="s">
        <v>109</v>
      </c>
      <c r="D48" s="3">
        <v>7.45</v>
      </c>
      <c r="E48" s="3">
        <v>6.93</v>
      </c>
      <c r="F48" s="3">
        <v>5.92</v>
      </c>
      <c r="G48" s="16">
        <v>0.21</v>
      </c>
      <c r="H48" s="16">
        <v>0.24</v>
      </c>
      <c r="I48" s="16">
        <v>0.25</v>
      </c>
      <c r="J48" s="16">
        <f t="shared" si="0"/>
        <v>6.7666666666666657</v>
      </c>
      <c r="K48" s="42">
        <f>((J49-J48)/J48)*100</f>
        <v>38.275862068965552</v>
      </c>
      <c r="AB48" t="s">
        <v>104</v>
      </c>
      <c r="AC48" t="s">
        <v>109</v>
      </c>
      <c r="AD48" s="3">
        <v>2.4900000000000002</v>
      </c>
      <c r="AE48" s="3">
        <v>2.08</v>
      </c>
      <c r="AF48" s="3">
        <v>1.71</v>
      </c>
      <c r="AG48" s="16">
        <v>0.21</v>
      </c>
      <c r="AH48" s="16">
        <v>0.18</v>
      </c>
      <c r="AI48" s="16">
        <v>0.11</v>
      </c>
      <c r="AJ48" s="16">
        <f t="shared" si="1"/>
        <v>2.0933333333333333</v>
      </c>
      <c r="AK48" s="42">
        <f>((AJ49-AJ48)/AJ48)*100</f>
        <v>21.97452229299363</v>
      </c>
    </row>
    <row r="49" spans="1:37" x14ac:dyDescent="0.45">
      <c r="C49" t="s">
        <v>110</v>
      </c>
      <c r="D49" s="3">
        <v>10.18</v>
      </c>
      <c r="E49" s="3">
        <v>9.6300000000000008</v>
      </c>
      <c r="F49" s="3">
        <v>8.26</v>
      </c>
      <c r="G49" s="16">
        <v>0.45</v>
      </c>
      <c r="H49" s="16">
        <v>0.42</v>
      </c>
      <c r="I49" s="16">
        <v>0.37</v>
      </c>
      <c r="J49" s="16">
        <f t="shared" si="0"/>
        <v>9.3566666666666674</v>
      </c>
      <c r="K49" s="43"/>
      <c r="AC49" t="s">
        <v>110</v>
      </c>
      <c r="AD49" s="3">
        <v>2.88</v>
      </c>
      <c r="AE49" s="3">
        <v>2.58</v>
      </c>
      <c r="AF49" s="3">
        <v>2.2000000000000002</v>
      </c>
      <c r="AG49" s="16">
        <v>0.22</v>
      </c>
      <c r="AH49" s="16">
        <v>0.15</v>
      </c>
      <c r="AI49" s="16">
        <v>0.14000000000000001</v>
      </c>
      <c r="AJ49" s="16">
        <f t="shared" si="1"/>
        <v>2.5533333333333332</v>
      </c>
      <c r="AK49" s="43"/>
    </row>
    <row r="50" spans="1:37" x14ac:dyDescent="0.45">
      <c r="B50" t="s">
        <v>105</v>
      </c>
      <c r="C50" t="s">
        <v>109</v>
      </c>
      <c r="D50" s="5">
        <v>0.61899999999999999</v>
      </c>
      <c r="E50" s="5">
        <v>0.57499999999999996</v>
      </c>
      <c r="F50" s="5">
        <v>0.54200000000000004</v>
      </c>
      <c r="G50" s="19">
        <v>0.01</v>
      </c>
      <c r="H50" s="19">
        <v>1.2999999999999999E-2</v>
      </c>
      <c r="I50" s="19">
        <v>1.2999999999999999E-2</v>
      </c>
      <c r="J50" s="16">
        <f>AVERAGE(D50:F50)</f>
        <v>0.57866666666666666</v>
      </c>
      <c r="K50" s="42">
        <f>((J51-J50)/J50)*100</f>
        <v>4.20506912442396</v>
      </c>
      <c r="AB50" t="s">
        <v>105</v>
      </c>
      <c r="AC50" t="s">
        <v>109</v>
      </c>
      <c r="AD50" s="5">
        <v>0.60599999999999998</v>
      </c>
      <c r="AE50" s="4">
        <v>0.54500000000000004</v>
      </c>
      <c r="AF50" s="4">
        <v>0.51500000000000001</v>
      </c>
      <c r="AG50" s="19">
        <v>1.6E-2</v>
      </c>
      <c r="AH50" s="19">
        <v>1.2E-2</v>
      </c>
      <c r="AI50" s="16">
        <v>1.0999999999999999E-2</v>
      </c>
      <c r="AJ50" s="16">
        <f t="shared" si="1"/>
        <v>0.55533333333333335</v>
      </c>
      <c r="AK50" s="42">
        <f>((AJ51-AJ50)/AJ50)*100</f>
        <v>4.621848739495789</v>
      </c>
    </row>
    <row r="51" spans="1:37" x14ac:dyDescent="0.45">
      <c r="C51" t="s">
        <v>110</v>
      </c>
      <c r="D51" s="5">
        <v>0.64800000000000002</v>
      </c>
      <c r="E51" s="5">
        <v>0.59799999999999998</v>
      </c>
      <c r="F51" s="5">
        <v>0.56299999999999994</v>
      </c>
      <c r="G51" s="19">
        <v>0.02</v>
      </c>
      <c r="H51" s="19">
        <v>1.4E-2</v>
      </c>
      <c r="I51" s="19">
        <v>1.7000000000000001E-2</v>
      </c>
      <c r="J51" s="16">
        <f t="shared" si="0"/>
        <v>0.60299999999999998</v>
      </c>
      <c r="K51" s="43"/>
      <c r="AC51" t="s">
        <v>110</v>
      </c>
      <c r="AD51" s="5">
        <v>0.63400000000000001</v>
      </c>
      <c r="AE51" s="5">
        <v>0.56899999999999995</v>
      </c>
      <c r="AF51" s="5">
        <v>0.54</v>
      </c>
      <c r="AG51" s="19">
        <v>2.1000000000000001E-2</v>
      </c>
      <c r="AH51" s="19">
        <v>8.9999999999999993E-3</v>
      </c>
      <c r="AI51" s="19">
        <v>1.2999999999999999E-2</v>
      </c>
      <c r="AJ51" s="16">
        <f t="shared" si="1"/>
        <v>0.58099999999999996</v>
      </c>
      <c r="AK51" s="43"/>
    </row>
    <row r="52" spans="1:37" x14ac:dyDescent="0.45">
      <c r="B52" t="s">
        <v>106</v>
      </c>
      <c r="C52" t="s">
        <v>109</v>
      </c>
      <c r="D52" s="5">
        <v>0.54100000000000004</v>
      </c>
      <c r="E52" s="5">
        <v>0.52800000000000002</v>
      </c>
      <c r="F52" s="5">
        <v>0.51500000000000001</v>
      </c>
      <c r="G52" s="19">
        <v>1.0999999999999999E-2</v>
      </c>
      <c r="H52" s="19">
        <v>7.0000000000000001E-3</v>
      </c>
      <c r="I52" s="19">
        <v>5.0000000000000001E-3</v>
      </c>
      <c r="J52" s="16">
        <f t="shared" si="0"/>
        <v>0.52800000000000002</v>
      </c>
      <c r="K52" s="42">
        <f>((J53-J52)/J52)*100</f>
        <v>4.2297979797979766</v>
      </c>
      <c r="AB52" t="s">
        <v>106</v>
      </c>
      <c r="AC52" t="s">
        <v>109</v>
      </c>
      <c r="AD52" s="5">
        <v>0.55300000000000005</v>
      </c>
      <c r="AE52" s="5">
        <v>0.53200000000000003</v>
      </c>
      <c r="AF52" s="5">
        <v>0.51600000000000001</v>
      </c>
      <c r="AG52" s="19">
        <v>8.0000000000000002E-3</v>
      </c>
      <c r="AH52" s="19">
        <v>7.0000000000000001E-3</v>
      </c>
      <c r="AI52" s="19">
        <v>7.0000000000000001E-3</v>
      </c>
      <c r="AJ52" s="16">
        <f t="shared" si="1"/>
        <v>0.53366666666666662</v>
      </c>
      <c r="AK52" s="42">
        <f>((AJ53-AJ52)/AJ52)*100</f>
        <v>3.8725796377264525</v>
      </c>
    </row>
    <row r="53" spans="1:37" x14ac:dyDescent="0.45">
      <c r="C53" t="s">
        <v>110</v>
      </c>
      <c r="D53" s="5">
        <v>0.56200000000000006</v>
      </c>
      <c r="E53" s="5">
        <v>0.55100000000000005</v>
      </c>
      <c r="F53" s="5">
        <v>0.53800000000000003</v>
      </c>
      <c r="G53" s="19">
        <v>1.4999999999999999E-2</v>
      </c>
      <c r="H53" s="19">
        <v>1.4E-2</v>
      </c>
      <c r="I53" s="19">
        <v>8.0000000000000002E-3</v>
      </c>
      <c r="J53" s="16">
        <f t="shared" si="0"/>
        <v>0.55033333333333334</v>
      </c>
      <c r="K53" s="43"/>
      <c r="AC53" t="s">
        <v>110</v>
      </c>
      <c r="AD53" s="5">
        <v>0.57599999999999996</v>
      </c>
      <c r="AE53" s="5">
        <v>0.55200000000000005</v>
      </c>
      <c r="AF53" s="5">
        <v>0.53500000000000003</v>
      </c>
      <c r="AG53" s="19">
        <v>8.9999999999999993E-3</v>
      </c>
      <c r="AH53" s="19">
        <v>8.9999999999999993E-3</v>
      </c>
      <c r="AI53" s="19">
        <v>5.0000000000000001E-3</v>
      </c>
      <c r="AJ53" s="16">
        <f t="shared" si="1"/>
        <v>0.55433333333333346</v>
      </c>
      <c r="AK53" s="43"/>
    </row>
    <row r="54" spans="1:37" x14ac:dyDescent="0.45">
      <c r="AD54" s="4"/>
      <c r="AE54" s="4"/>
      <c r="AF54" s="4"/>
      <c r="AH54" s="19"/>
    </row>
    <row r="55" spans="1:37" x14ac:dyDescent="0.45">
      <c r="AD55" s="4"/>
      <c r="AE55" s="4"/>
      <c r="AF55" s="4"/>
    </row>
    <row r="56" spans="1:37" x14ac:dyDescent="0.45">
      <c r="A56" s="13"/>
      <c r="B56" s="13"/>
      <c r="AD56" s="4"/>
      <c r="AE56" s="4"/>
      <c r="AF56" s="4"/>
    </row>
    <row r="57" spans="1:37" x14ac:dyDescent="0.45">
      <c r="AD57" s="4"/>
      <c r="AE57" s="4"/>
      <c r="AF57" s="4"/>
    </row>
    <row r="58" spans="1:37" x14ac:dyDescent="0.45">
      <c r="AD58" s="4"/>
      <c r="AE58" s="4"/>
      <c r="AF58" s="4"/>
    </row>
    <row r="59" spans="1:37" x14ac:dyDescent="0.45">
      <c r="AD59" s="4"/>
      <c r="AE59" s="4"/>
      <c r="AF59" s="4"/>
    </row>
    <row r="60" spans="1:37" x14ac:dyDescent="0.45">
      <c r="B60" s="4"/>
      <c r="D60" s="3"/>
      <c r="E60" s="3"/>
      <c r="AD60" s="4"/>
      <c r="AE60" s="4"/>
      <c r="AF60" s="4"/>
    </row>
    <row r="61" spans="1:37" x14ac:dyDescent="0.45">
      <c r="B61" s="4"/>
      <c r="D61" s="3"/>
      <c r="E61" s="3"/>
    </row>
    <row r="62" spans="1:37" x14ac:dyDescent="0.45">
      <c r="B62" s="4"/>
      <c r="D62" s="3"/>
      <c r="E62" s="3"/>
      <c r="F62" s="3"/>
    </row>
    <row r="63" spans="1:37" x14ac:dyDescent="0.45">
      <c r="B63" s="4"/>
      <c r="D63" s="3"/>
      <c r="E63" s="3"/>
      <c r="F63" s="3"/>
    </row>
    <row r="67" spans="2:6" x14ac:dyDescent="0.45">
      <c r="B67" s="28"/>
      <c r="D67" s="5"/>
      <c r="E67" s="5"/>
      <c r="F67" s="5"/>
    </row>
    <row r="68" spans="2:6" x14ac:dyDescent="0.45">
      <c r="B68" s="28"/>
      <c r="D68" s="5"/>
      <c r="E68" s="5"/>
      <c r="F68" s="5"/>
    </row>
    <row r="69" spans="2:6" x14ac:dyDescent="0.45">
      <c r="B69" s="28"/>
      <c r="D69" s="5"/>
      <c r="E69" s="5"/>
      <c r="F69" s="5"/>
    </row>
    <row r="70" spans="2:6" x14ac:dyDescent="0.45">
      <c r="B70" s="28"/>
      <c r="D70" s="5"/>
      <c r="E70" s="5"/>
      <c r="F70" s="5"/>
    </row>
    <row r="74" spans="2:6" x14ac:dyDescent="0.45">
      <c r="B74" s="28"/>
      <c r="D74" s="3"/>
      <c r="E74" s="3"/>
      <c r="F74" s="3"/>
    </row>
    <row r="75" spans="2:6" x14ac:dyDescent="0.45">
      <c r="B75" s="28"/>
      <c r="D75" s="3"/>
      <c r="E75" s="3"/>
    </row>
    <row r="76" spans="2:6" x14ac:dyDescent="0.45">
      <c r="B76" s="28"/>
      <c r="D76" s="5"/>
      <c r="E76" s="5"/>
      <c r="F76" s="5"/>
    </row>
    <row r="77" spans="2:6" x14ac:dyDescent="0.45">
      <c r="B77" s="28"/>
      <c r="D77" s="5"/>
      <c r="E77" s="5"/>
      <c r="F77" s="5"/>
    </row>
    <row r="80" spans="2:6" x14ac:dyDescent="0.45">
      <c r="B80" s="25"/>
      <c r="D80" s="3"/>
      <c r="E80" s="3"/>
      <c r="F80" s="3"/>
    </row>
    <row r="81" spans="2:6" x14ac:dyDescent="0.45">
      <c r="B81" s="25"/>
      <c r="D81" s="3"/>
      <c r="E81" s="3"/>
      <c r="F81" s="3"/>
    </row>
    <row r="82" spans="2:6" x14ac:dyDescent="0.45">
      <c r="B82" s="25"/>
      <c r="D82" s="3"/>
      <c r="E82" s="3"/>
      <c r="F82" s="3"/>
    </row>
    <row r="83" spans="2:6" x14ac:dyDescent="0.45">
      <c r="B83" s="25"/>
      <c r="D83" s="3"/>
      <c r="E83" s="3"/>
      <c r="F83" s="3"/>
    </row>
    <row r="84" spans="2:6" x14ac:dyDescent="0.45">
      <c r="D84" s="3"/>
      <c r="E84" s="3"/>
      <c r="F84" s="3"/>
    </row>
    <row r="85" spans="2:6" x14ac:dyDescent="0.45">
      <c r="D85" s="3"/>
      <c r="E85" s="3"/>
      <c r="F85" s="3"/>
    </row>
    <row r="86" spans="2:6" x14ac:dyDescent="0.45">
      <c r="D86" s="5"/>
    </row>
    <row r="87" spans="2:6" x14ac:dyDescent="0.45">
      <c r="D87" s="5"/>
      <c r="E87" s="5"/>
      <c r="F87" s="5"/>
    </row>
    <row r="88" spans="2:6" x14ac:dyDescent="0.45">
      <c r="D88" s="5"/>
      <c r="E88" s="5"/>
      <c r="F88" s="5"/>
    </row>
    <row r="89" spans="2:6" x14ac:dyDescent="0.45">
      <c r="D89" s="5"/>
      <c r="E89" s="5"/>
      <c r="F89" s="5"/>
    </row>
    <row r="99" spans="2:11" x14ac:dyDescent="0.45">
      <c r="B99" s="32"/>
      <c r="C99" s="32"/>
      <c r="D99" s="8" t="s">
        <v>415</v>
      </c>
      <c r="E99" s="8" t="s">
        <v>107</v>
      </c>
      <c r="F99" s="8" t="s">
        <v>108</v>
      </c>
      <c r="G99" s="32"/>
      <c r="H99" s="32"/>
      <c r="I99" s="32"/>
      <c r="J99" s="32"/>
    </row>
    <row r="100" spans="2:11" x14ac:dyDescent="0.45">
      <c r="B100" s="47" t="s">
        <v>47</v>
      </c>
      <c r="C100" s="32" t="s">
        <v>109</v>
      </c>
      <c r="D100" s="33">
        <v>3.1280000000000001</v>
      </c>
      <c r="E100" s="33">
        <v>2.6339999999999999</v>
      </c>
      <c r="F100" s="33">
        <v>2.3929999999999998</v>
      </c>
      <c r="G100" s="33">
        <v>0.23200000000000001</v>
      </c>
      <c r="H100" s="33">
        <v>0.222</v>
      </c>
      <c r="I100" s="33">
        <v>0.151</v>
      </c>
      <c r="J100" s="33"/>
      <c r="K100" s="33"/>
    </row>
    <row r="101" spans="2:11" x14ac:dyDescent="0.45">
      <c r="B101" s="47"/>
      <c r="C101" s="32" t="s">
        <v>110</v>
      </c>
      <c r="D101" s="33">
        <v>3.4860000000000002</v>
      </c>
      <c r="E101" s="33">
        <v>3.0249999999999999</v>
      </c>
      <c r="F101" s="33">
        <v>2.8279999999999998</v>
      </c>
      <c r="G101" s="33">
        <v>0.28299999999999997</v>
      </c>
      <c r="H101" s="33">
        <v>0.24</v>
      </c>
      <c r="I101" s="33">
        <v>0.17</v>
      </c>
      <c r="J101" s="33"/>
      <c r="K101" s="33"/>
    </row>
    <row r="102" spans="2:11" x14ac:dyDescent="0.45">
      <c r="B102" s="47" t="s">
        <v>48</v>
      </c>
      <c r="C102" s="32" t="s">
        <v>109</v>
      </c>
      <c r="D102" s="33">
        <v>4.45</v>
      </c>
      <c r="E102" s="33">
        <v>3.9350000000000001</v>
      </c>
      <c r="F102" s="33">
        <v>3.444</v>
      </c>
      <c r="G102" s="33">
        <v>0.28199999999999997</v>
      </c>
      <c r="H102" s="33">
        <v>0.22800000000000001</v>
      </c>
      <c r="I102" s="33">
        <v>0.17599999999999999</v>
      </c>
      <c r="J102" s="33"/>
      <c r="K102" s="33"/>
    </row>
    <row r="103" spans="2:11" x14ac:dyDescent="0.45">
      <c r="B103" s="47"/>
      <c r="C103" s="32" t="s">
        <v>110</v>
      </c>
      <c r="D103" s="33">
        <v>4.8860000000000001</v>
      </c>
      <c r="E103" s="33">
        <v>4.5010000000000003</v>
      </c>
      <c r="F103" s="33">
        <v>3.984</v>
      </c>
      <c r="G103" s="33">
        <v>0.25600000000000001</v>
      </c>
      <c r="H103" s="33">
        <v>0.24299999999999999</v>
      </c>
      <c r="I103" s="33">
        <v>0.193</v>
      </c>
      <c r="J103" s="33"/>
      <c r="K103" s="33"/>
    </row>
    <row r="104" spans="2:11" x14ac:dyDescent="0.45">
      <c r="B104" s="47" t="s">
        <v>416</v>
      </c>
      <c r="C104" s="32" t="s">
        <v>109</v>
      </c>
      <c r="D104" s="8">
        <v>10.711</v>
      </c>
      <c r="E104" s="8">
        <v>9.2070000000000007</v>
      </c>
      <c r="F104" s="8">
        <v>8.234</v>
      </c>
      <c r="G104" s="33">
        <v>0.64700000000000002</v>
      </c>
      <c r="H104" s="33">
        <v>0.59399999999999997</v>
      </c>
      <c r="I104" s="33">
        <v>0.40300000000000002</v>
      </c>
      <c r="J104" s="33"/>
      <c r="K104" s="33"/>
    </row>
    <row r="105" spans="2:11" x14ac:dyDescent="0.45">
      <c r="B105" s="47"/>
      <c r="C105" s="32" t="s">
        <v>110</v>
      </c>
      <c r="D105" s="8">
        <v>11.863</v>
      </c>
      <c r="E105" s="8">
        <v>10.555999999999999</v>
      </c>
      <c r="F105" s="8">
        <v>9.6460000000000008</v>
      </c>
      <c r="G105" s="33">
        <v>0.70599999999999996</v>
      </c>
      <c r="H105" s="33">
        <v>0.623</v>
      </c>
      <c r="I105" s="33">
        <v>0.41799999999999998</v>
      </c>
      <c r="J105" s="33"/>
      <c r="K105" s="33"/>
    </row>
  </sheetData>
  <mergeCells count="15">
    <mergeCell ref="B24:B25"/>
    <mergeCell ref="B26:B27"/>
    <mergeCell ref="AB24:AB25"/>
    <mergeCell ref="AB26:AB27"/>
    <mergeCell ref="AB31:AB32"/>
    <mergeCell ref="B31:B32"/>
    <mergeCell ref="B100:B101"/>
    <mergeCell ref="B102:B103"/>
    <mergeCell ref="B104:B105"/>
    <mergeCell ref="AB33:AB34"/>
    <mergeCell ref="AB38:AB39"/>
    <mergeCell ref="AB40:AB41"/>
    <mergeCell ref="B33:B34"/>
    <mergeCell ref="B38:B39"/>
    <mergeCell ref="B40:B4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6"/>
  <sheetViews>
    <sheetView zoomScale="70" zoomScaleNormal="70" workbookViewId="0">
      <selection activeCell="F92" sqref="F92:G134"/>
    </sheetView>
  </sheetViews>
  <sheetFormatPr defaultRowHeight="14.25" x14ac:dyDescent="0.45"/>
  <cols>
    <col min="1" max="1" width="15" customWidth="1"/>
    <col min="2" max="2" width="12.86328125" customWidth="1"/>
    <col min="3" max="4" width="19.59765625" customWidth="1"/>
    <col min="6" max="7" width="9.1328125" style="4"/>
  </cols>
  <sheetData>
    <row r="1" spans="1:7" ht="15.75" x14ac:dyDescent="0.5">
      <c r="B1" s="29" t="s">
        <v>112</v>
      </c>
      <c r="C1" s="29"/>
      <c r="D1" s="29"/>
      <c r="F1" s="31" t="s">
        <v>0</v>
      </c>
      <c r="G1" s="31" t="s">
        <v>1</v>
      </c>
    </row>
    <row r="2" spans="1:7" x14ac:dyDescent="0.45">
      <c r="A2" t="s">
        <v>411</v>
      </c>
      <c r="B2" t="s">
        <v>179</v>
      </c>
      <c r="C2" t="s">
        <v>291</v>
      </c>
      <c r="D2" t="s">
        <v>290</v>
      </c>
    </row>
    <row r="3" spans="1:7" x14ac:dyDescent="0.45">
      <c r="B3" t="s">
        <v>140</v>
      </c>
      <c r="C3" t="s">
        <v>216</v>
      </c>
      <c r="D3" t="s">
        <v>397</v>
      </c>
    </row>
    <row r="4" spans="1:7" x14ac:dyDescent="0.45">
      <c r="B4" t="s">
        <v>159</v>
      </c>
      <c r="C4" t="s">
        <v>354</v>
      </c>
      <c r="D4" t="s">
        <v>355</v>
      </c>
      <c r="F4" s="3">
        <v>7.88</v>
      </c>
      <c r="G4" s="3">
        <v>1.6</v>
      </c>
    </row>
    <row r="5" spans="1:7" x14ac:dyDescent="0.45">
      <c r="B5" t="s">
        <v>153</v>
      </c>
      <c r="C5" t="s">
        <v>340</v>
      </c>
      <c r="D5" t="s">
        <v>341</v>
      </c>
      <c r="F5" s="3">
        <v>7.92</v>
      </c>
      <c r="G5" s="3">
        <v>2.2999999999999998</v>
      </c>
    </row>
    <row r="6" spans="1:7" x14ac:dyDescent="0.45">
      <c r="B6" t="s">
        <v>201</v>
      </c>
      <c r="C6" t="s">
        <v>373</v>
      </c>
      <c r="D6" t="s">
        <v>410</v>
      </c>
      <c r="F6" s="3">
        <v>8.06</v>
      </c>
      <c r="G6" s="3">
        <v>2.1</v>
      </c>
    </row>
    <row r="7" spans="1:7" x14ac:dyDescent="0.45">
      <c r="B7" t="s">
        <v>152</v>
      </c>
      <c r="C7" t="s">
        <v>342</v>
      </c>
      <c r="D7" t="s">
        <v>343</v>
      </c>
      <c r="F7" s="7">
        <v>8.1</v>
      </c>
      <c r="G7" s="7">
        <v>2.6</v>
      </c>
    </row>
    <row r="8" spans="1:7" x14ac:dyDescent="0.45">
      <c r="B8" t="s">
        <v>155</v>
      </c>
      <c r="C8" t="s">
        <v>348</v>
      </c>
      <c r="D8" t="s">
        <v>339</v>
      </c>
      <c r="F8" s="4">
        <v>8.1199999999999992</v>
      </c>
      <c r="G8" s="6">
        <v>2.1</v>
      </c>
    </row>
    <row r="9" spans="1:7" x14ac:dyDescent="0.45">
      <c r="B9" t="s">
        <v>169</v>
      </c>
      <c r="C9" t="s">
        <v>364</v>
      </c>
      <c r="D9" t="s">
        <v>369</v>
      </c>
      <c r="F9" s="3">
        <v>8.16</v>
      </c>
      <c r="G9" s="3">
        <v>4.3</v>
      </c>
    </row>
    <row r="10" spans="1:7" x14ac:dyDescent="0.45">
      <c r="B10" t="s">
        <v>177</v>
      </c>
      <c r="C10" t="s">
        <v>286</v>
      </c>
      <c r="D10" t="s">
        <v>230</v>
      </c>
      <c r="F10" s="4">
        <v>8.19</v>
      </c>
      <c r="G10" s="3">
        <v>2.8</v>
      </c>
    </row>
    <row r="11" spans="1:7" x14ac:dyDescent="0.45">
      <c r="F11" s="4">
        <v>8.1999999999999993</v>
      </c>
      <c r="G11" s="6">
        <v>2.2000000000000002</v>
      </c>
    </row>
    <row r="12" spans="1:7" x14ac:dyDescent="0.45">
      <c r="A12" t="s">
        <v>107</v>
      </c>
      <c r="B12" t="s">
        <v>163</v>
      </c>
      <c r="C12" t="s">
        <v>378</v>
      </c>
      <c r="D12" t="s">
        <v>403</v>
      </c>
      <c r="F12" s="4">
        <v>8.2100000000000009</v>
      </c>
      <c r="G12" s="6">
        <v>2.1</v>
      </c>
    </row>
    <row r="13" spans="1:7" x14ac:dyDescent="0.45">
      <c r="B13" t="s">
        <v>138</v>
      </c>
      <c r="C13" t="s">
        <v>206</v>
      </c>
      <c r="D13" t="s">
        <v>388</v>
      </c>
      <c r="F13" s="3">
        <v>8.2200000000000006</v>
      </c>
      <c r="G13" s="3">
        <v>3.7</v>
      </c>
    </row>
    <row r="14" spans="1:7" x14ac:dyDescent="0.45">
      <c r="B14" t="s">
        <v>160</v>
      </c>
      <c r="C14" t="s">
        <v>356</v>
      </c>
      <c r="D14" t="s">
        <v>357</v>
      </c>
      <c r="F14" s="3">
        <v>8.2799999999999994</v>
      </c>
      <c r="G14" s="3">
        <v>5.5</v>
      </c>
    </row>
    <row r="15" spans="1:7" x14ac:dyDescent="0.45">
      <c r="B15" t="s">
        <v>147</v>
      </c>
      <c r="C15" t="s">
        <v>332</v>
      </c>
      <c r="D15" t="s">
        <v>335</v>
      </c>
      <c r="F15" s="7">
        <v>8.32</v>
      </c>
      <c r="G15" s="7">
        <v>3.8000000000000003</v>
      </c>
    </row>
    <row r="16" spans="1:7" x14ac:dyDescent="0.45">
      <c r="B16" t="s">
        <v>144</v>
      </c>
      <c r="C16" t="s">
        <v>327</v>
      </c>
      <c r="D16" t="s">
        <v>328</v>
      </c>
      <c r="F16" s="4">
        <v>8.32</v>
      </c>
      <c r="G16" s="6">
        <v>3.6</v>
      </c>
    </row>
    <row r="17" spans="2:7" x14ac:dyDescent="0.45">
      <c r="B17" t="s">
        <v>151</v>
      </c>
      <c r="C17" t="s">
        <v>334</v>
      </c>
      <c r="D17" t="s">
        <v>339</v>
      </c>
      <c r="F17" s="4">
        <v>8.35</v>
      </c>
      <c r="G17" s="6">
        <v>2.8</v>
      </c>
    </row>
    <row r="18" spans="2:7" x14ac:dyDescent="0.45">
      <c r="B18" t="s">
        <v>127</v>
      </c>
      <c r="C18" t="s">
        <v>258</v>
      </c>
      <c r="D18" t="s">
        <v>259</v>
      </c>
      <c r="F18" s="4">
        <v>8.35</v>
      </c>
      <c r="G18" s="6">
        <v>3</v>
      </c>
    </row>
    <row r="19" spans="2:7" x14ac:dyDescent="0.45">
      <c r="B19" t="s">
        <v>150</v>
      </c>
      <c r="C19" t="s">
        <v>332</v>
      </c>
      <c r="D19" t="s">
        <v>231</v>
      </c>
      <c r="F19" s="3">
        <v>8.35</v>
      </c>
      <c r="G19" s="3">
        <v>3.9</v>
      </c>
    </row>
    <row r="20" spans="2:7" x14ac:dyDescent="0.45">
      <c r="B20" t="s">
        <v>154</v>
      </c>
      <c r="C20" t="s">
        <v>344</v>
      </c>
      <c r="D20" t="s">
        <v>345</v>
      </c>
      <c r="F20" s="3">
        <v>8.3699999999999992</v>
      </c>
      <c r="G20" s="3">
        <v>4.5999999999999996</v>
      </c>
    </row>
    <row r="21" spans="2:7" x14ac:dyDescent="0.45">
      <c r="B21" t="s">
        <v>119</v>
      </c>
      <c r="C21" t="s">
        <v>244</v>
      </c>
      <c r="D21" t="s">
        <v>245</v>
      </c>
      <c r="F21" s="4">
        <v>8.4499999999999993</v>
      </c>
      <c r="G21" s="6">
        <v>4.8</v>
      </c>
    </row>
    <row r="22" spans="2:7" x14ac:dyDescent="0.45">
      <c r="B22" t="s">
        <v>132</v>
      </c>
      <c r="C22" t="s">
        <v>270</v>
      </c>
      <c r="D22" t="s">
        <v>271</v>
      </c>
      <c r="F22" s="4">
        <v>8.48</v>
      </c>
      <c r="G22" s="6">
        <v>3.4</v>
      </c>
    </row>
    <row r="23" spans="2:7" x14ac:dyDescent="0.45">
      <c r="B23" t="s">
        <v>156</v>
      </c>
      <c r="C23" t="s">
        <v>265</v>
      </c>
      <c r="D23" t="s">
        <v>324</v>
      </c>
      <c r="F23" s="3">
        <v>8.49</v>
      </c>
      <c r="G23" s="3">
        <v>5.4</v>
      </c>
    </row>
    <row r="24" spans="2:7" x14ac:dyDescent="0.45">
      <c r="B24" t="s">
        <v>192</v>
      </c>
      <c r="C24" t="s">
        <v>310</v>
      </c>
      <c r="D24" t="s">
        <v>311</v>
      </c>
      <c r="F24" s="3">
        <v>8.49</v>
      </c>
      <c r="G24" s="3">
        <v>5.3</v>
      </c>
    </row>
    <row r="25" spans="2:7" x14ac:dyDescent="0.45">
      <c r="B25" t="s">
        <v>128</v>
      </c>
      <c r="C25" t="s">
        <v>260</v>
      </c>
      <c r="D25" t="s">
        <v>261</v>
      </c>
      <c r="F25" s="4">
        <v>8.51</v>
      </c>
      <c r="G25" s="6">
        <v>4.0999999999999996</v>
      </c>
    </row>
    <row r="26" spans="2:7" x14ac:dyDescent="0.45">
      <c r="B26" t="s">
        <v>191</v>
      </c>
      <c r="C26" t="s">
        <v>309</v>
      </c>
      <c r="D26" t="s">
        <v>282</v>
      </c>
      <c r="F26" s="7">
        <v>8.52</v>
      </c>
      <c r="G26" s="7">
        <v>4.3</v>
      </c>
    </row>
    <row r="27" spans="2:7" x14ac:dyDescent="0.45">
      <c r="B27" t="s">
        <v>149</v>
      </c>
      <c r="C27" t="s">
        <v>338</v>
      </c>
      <c r="D27" t="s">
        <v>320</v>
      </c>
      <c r="F27" s="4">
        <v>8.5299999999999994</v>
      </c>
      <c r="G27" s="6">
        <v>4.3</v>
      </c>
    </row>
    <row r="28" spans="2:7" x14ac:dyDescent="0.45">
      <c r="B28" t="s">
        <v>141</v>
      </c>
      <c r="C28" t="s">
        <v>321</v>
      </c>
      <c r="D28" t="s">
        <v>322</v>
      </c>
      <c r="F28" s="4">
        <v>8.5299999999999994</v>
      </c>
      <c r="G28" s="6">
        <v>3.5</v>
      </c>
    </row>
    <row r="29" spans="2:7" x14ac:dyDescent="0.45">
      <c r="B29" t="s">
        <v>143</v>
      </c>
      <c r="C29" t="s">
        <v>325</v>
      </c>
      <c r="D29" t="s">
        <v>326</v>
      </c>
      <c r="F29" s="4">
        <v>8.5500000000000007</v>
      </c>
      <c r="G29" s="6">
        <v>3.8</v>
      </c>
    </row>
    <row r="30" spans="2:7" x14ac:dyDescent="0.45">
      <c r="B30" t="s">
        <v>200</v>
      </c>
      <c r="C30" t="s">
        <v>372</v>
      </c>
      <c r="D30" t="s">
        <v>409</v>
      </c>
      <c r="F30" s="4">
        <v>8.56</v>
      </c>
      <c r="G30" s="6">
        <v>4.0999999999999996</v>
      </c>
    </row>
    <row r="31" spans="2:7" x14ac:dyDescent="0.45">
      <c r="B31" t="s">
        <v>190</v>
      </c>
      <c r="C31" t="s">
        <v>307</v>
      </c>
      <c r="D31" t="s">
        <v>308</v>
      </c>
      <c r="F31" s="3">
        <v>8.56</v>
      </c>
      <c r="G31" s="3">
        <v>4.9999999999999991</v>
      </c>
    </row>
    <row r="32" spans="2:7" x14ac:dyDescent="0.45">
      <c r="B32" t="s">
        <v>135</v>
      </c>
      <c r="C32" t="s">
        <v>276</v>
      </c>
      <c r="D32" t="s">
        <v>233</v>
      </c>
      <c r="F32" s="4">
        <v>8.56</v>
      </c>
      <c r="G32" s="6">
        <v>4.3</v>
      </c>
    </row>
    <row r="33" spans="2:7" ht="15.75" x14ac:dyDescent="0.5">
      <c r="B33" t="s">
        <v>125</v>
      </c>
      <c r="C33" t="s">
        <v>255</v>
      </c>
      <c r="D33" t="s">
        <v>256</v>
      </c>
      <c r="F33" s="17">
        <v>8.58</v>
      </c>
      <c r="G33" s="6">
        <v>3.9</v>
      </c>
    </row>
    <row r="34" spans="2:7" x14ac:dyDescent="0.45">
      <c r="B34" t="s">
        <v>170</v>
      </c>
      <c r="C34" t="s">
        <v>365</v>
      </c>
      <c r="D34" t="s">
        <v>271</v>
      </c>
      <c r="F34" s="4">
        <v>8.58</v>
      </c>
      <c r="G34" s="6">
        <v>4.8</v>
      </c>
    </row>
    <row r="35" spans="2:7" x14ac:dyDescent="0.45">
      <c r="B35" t="s">
        <v>165</v>
      </c>
      <c r="C35" t="s">
        <v>380</v>
      </c>
      <c r="D35" t="s">
        <v>405</v>
      </c>
      <c r="F35" s="4">
        <v>8.58</v>
      </c>
      <c r="G35" s="6">
        <v>4.9000000000000004</v>
      </c>
    </row>
    <row r="36" spans="2:7" x14ac:dyDescent="0.45">
      <c r="B36" t="s">
        <v>189</v>
      </c>
      <c r="C36" t="s">
        <v>305</v>
      </c>
      <c r="D36" t="s">
        <v>306</v>
      </c>
      <c r="F36" s="3">
        <v>8.6</v>
      </c>
      <c r="G36" s="3">
        <v>4.0999999999999996</v>
      </c>
    </row>
    <row r="37" spans="2:7" x14ac:dyDescent="0.45">
      <c r="B37" t="s">
        <v>123</v>
      </c>
      <c r="C37" t="s">
        <v>251</v>
      </c>
      <c r="D37" t="s">
        <v>252</v>
      </c>
      <c r="F37" s="4">
        <v>8.61</v>
      </c>
      <c r="G37" s="6">
        <v>4.4000000000000004</v>
      </c>
    </row>
    <row r="38" spans="2:7" ht="15.75" x14ac:dyDescent="0.5">
      <c r="B38" t="s">
        <v>131</v>
      </c>
      <c r="C38" t="s">
        <v>268</v>
      </c>
      <c r="D38" t="s">
        <v>269</v>
      </c>
      <c r="F38" s="17">
        <v>8.67</v>
      </c>
      <c r="G38" s="6">
        <v>4.4000000000000004</v>
      </c>
    </row>
    <row r="39" spans="2:7" x14ac:dyDescent="0.45">
      <c r="B39" t="s">
        <v>129</v>
      </c>
      <c r="C39" t="s">
        <v>263</v>
      </c>
      <c r="D39" t="s">
        <v>264</v>
      </c>
      <c r="F39" s="4">
        <v>8.67</v>
      </c>
      <c r="G39" s="6">
        <v>5.5</v>
      </c>
    </row>
    <row r="40" spans="2:7" x14ac:dyDescent="0.45">
      <c r="B40" t="s">
        <v>130</v>
      </c>
      <c r="C40" t="s">
        <v>266</v>
      </c>
      <c r="D40" t="s">
        <v>267</v>
      </c>
      <c r="F40" s="3">
        <v>8.68</v>
      </c>
      <c r="G40" s="3">
        <v>6</v>
      </c>
    </row>
    <row r="41" spans="2:7" x14ac:dyDescent="0.45">
      <c r="B41" t="s">
        <v>146</v>
      </c>
      <c r="C41" t="s">
        <v>331</v>
      </c>
      <c r="D41" t="s">
        <v>328</v>
      </c>
      <c r="F41" s="3">
        <v>8.68</v>
      </c>
      <c r="G41" s="3">
        <v>5.9</v>
      </c>
    </row>
    <row r="42" spans="2:7" x14ac:dyDescent="0.45">
      <c r="B42" t="s">
        <v>184</v>
      </c>
      <c r="C42" t="s">
        <v>299</v>
      </c>
      <c r="D42" t="s">
        <v>300</v>
      </c>
      <c r="F42" s="7">
        <v>8.7100000000000009</v>
      </c>
      <c r="G42" s="7">
        <v>6</v>
      </c>
    </row>
    <row r="43" spans="2:7" x14ac:dyDescent="0.45">
      <c r="B43" t="s">
        <v>158</v>
      </c>
      <c r="C43" t="s">
        <v>384</v>
      </c>
      <c r="D43" t="s">
        <v>385</v>
      </c>
      <c r="F43" s="3">
        <v>8.7100000000000009</v>
      </c>
      <c r="G43" s="3">
        <v>6.6</v>
      </c>
    </row>
    <row r="44" spans="2:7" x14ac:dyDescent="0.45">
      <c r="B44" t="s">
        <v>118</v>
      </c>
      <c r="C44" t="s">
        <v>204</v>
      </c>
      <c r="D44" t="s">
        <v>243</v>
      </c>
      <c r="F44" s="4">
        <v>8.7100000000000009</v>
      </c>
      <c r="G44" s="6">
        <v>4.8</v>
      </c>
    </row>
    <row r="45" spans="2:7" x14ac:dyDescent="0.45">
      <c r="B45" t="s">
        <v>142</v>
      </c>
      <c r="C45" t="s">
        <v>323</v>
      </c>
      <c r="D45" t="s">
        <v>324</v>
      </c>
      <c r="F45" s="4">
        <v>8.7200000000000006</v>
      </c>
      <c r="G45" s="6">
        <v>5.2</v>
      </c>
    </row>
    <row r="46" spans="2:7" x14ac:dyDescent="0.45">
      <c r="B46" t="s">
        <v>180</v>
      </c>
      <c r="C46" t="s">
        <v>293</v>
      </c>
      <c r="D46" t="s">
        <v>294</v>
      </c>
      <c r="F46" s="4">
        <v>8.7200000000000006</v>
      </c>
      <c r="G46" s="6">
        <v>5</v>
      </c>
    </row>
    <row r="47" spans="2:7" x14ac:dyDescent="0.45">
      <c r="B47" t="s">
        <v>133</v>
      </c>
      <c r="C47" t="s">
        <v>272</v>
      </c>
      <c r="D47" t="s">
        <v>273</v>
      </c>
      <c r="F47" s="4">
        <v>8.73</v>
      </c>
      <c r="G47" s="6">
        <v>5.4</v>
      </c>
    </row>
    <row r="48" spans="2:7" x14ac:dyDescent="0.45">
      <c r="B48" t="s">
        <v>183</v>
      </c>
      <c r="C48" t="s">
        <v>297</v>
      </c>
      <c r="D48" t="s">
        <v>298</v>
      </c>
      <c r="F48" s="7">
        <v>8.74</v>
      </c>
      <c r="G48" s="7">
        <v>4.8</v>
      </c>
    </row>
    <row r="49" spans="1:7" x14ac:dyDescent="0.45">
      <c r="B49" t="s">
        <v>120</v>
      </c>
      <c r="C49" t="s">
        <v>246</v>
      </c>
      <c r="D49" t="s">
        <v>247</v>
      </c>
      <c r="F49" s="4">
        <v>8.74</v>
      </c>
      <c r="G49" s="6">
        <v>6.7</v>
      </c>
    </row>
    <row r="50" spans="1:7" x14ac:dyDescent="0.45">
      <c r="B50" t="s">
        <v>181</v>
      </c>
      <c r="C50" t="s">
        <v>295</v>
      </c>
      <c r="D50" t="s">
        <v>296</v>
      </c>
      <c r="F50" s="4">
        <v>8.74</v>
      </c>
      <c r="G50" s="6">
        <v>6.5</v>
      </c>
    </row>
    <row r="51" spans="1:7" x14ac:dyDescent="0.45">
      <c r="B51" t="s">
        <v>121</v>
      </c>
      <c r="C51" t="s">
        <v>223</v>
      </c>
      <c r="D51" t="s">
        <v>248</v>
      </c>
      <c r="F51" s="4">
        <v>8.74</v>
      </c>
      <c r="G51" s="6">
        <v>5</v>
      </c>
    </row>
    <row r="52" spans="1:7" x14ac:dyDescent="0.45">
      <c r="B52" t="s">
        <v>182</v>
      </c>
      <c r="C52" t="s">
        <v>286</v>
      </c>
      <c r="D52" t="s">
        <v>282</v>
      </c>
      <c r="F52" s="4">
        <v>8.76</v>
      </c>
      <c r="G52" s="6">
        <v>5.5</v>
      </c>
    </row>
    <row r="53" spans="1:7" x14ac:dyDescent="0.45">
      <c r="B53" t="s">
        <v>162</v>
      </c>
      <c r="C53" t="s">
        <v>375</v>
      </c>
      <c r="D53" t="s">
        <v>400</v>
      </c>
      <c r="F53" s="4">
        <v>8.77</v>
      </c>
      <c r="G53" s="6">
        <v>4.8</v>
      </c>
    </row>
    <row r="54" spans="1:7" x14ac:dyDescent="0.45">
      <c r="B54" t="s">
        <v>176</v>
      </c>
      <c r="C54" t="s">
        <v>285</v>
      </c>
      <c r="D54" t="s">
        <v>284</v>
      </c>
      <c r="F54" s="4">
        <v>8.7799999999999994</v>
      </c>
      <c r="G54" s="6">
        <v>5.2</v>
      </c>
    </row>
    <row r="55" spans="1:7" x14ac:dyDescent="0.45">
      <c r="B55" t="s">
        <v>114</v>
      </c>
      <c r="C55" t="s">
        <v>234</v>
      </c>
      <c r="D55" t="s">
        <v>235</v>
      </c>
      <c r="F55" s="4">
        <v>8.7799999999999994</v>
      </c>
      <c r="G55" s="6">
        <v>5.6</v>
      </c>
    </row>
    <row r="56" spans="1:7" x14ac:dyDescent="0.45">
      <c r="B56" t="s">
        <v>172</v>
      </c>
      <c r="C56" t="s">
        <v>366</v>
      </c>
      <c r="D56" t="s">
        <v>230</v>
      </c>
      <c r="F56" s="4">
        <v>8.8000000000000007</v>
      </c>
      <c r="G56" s="6">
        <v>5.5</v>
      </c>
    </row>
    <row r="57" spans="1:7" x14ac:dyDescent="0.45">
      <c r="B57" t="s">
        <v>136</v>
      </c>
      <c r="C57" t="s">
        <v>277</v>
      </c>
      <c r="D57" t="s">
        <v>278</v>
      </c>
      <c r="F57" s="3">
        <v>8.81</v>
      </c>
      <c r="G57" s="3">
        <v>5.4</v>
      </c>
    </row>
    <row r="58" spans="1:7" x14ac:dyDescent="0.45">
      <c r="B58" t="s">
        <v>161</v>
      </c>
      <c r="C58" t="s">
        <v>374</v>
      </c>
      <c r="D58" t="s">
        <v>398</v>
      </c>
      <c r="F58" s="4">
        <v>8.81</v>
      </c>
      <c r="G58" s="6">
        <v>5.0999999999999996</v>
      </c>
    </row>
    <row r="59" spans="1:7" x14ac:dyDescent="0.45">
      <c r="B59" t="s">
        <v>187</v>
      </c>
      <c r="C59" t="s">
        <v>304</v>
      </c>
      <c r="D59" t="s">
        <v>300</v>
      </c>
      <c r="F59" s="4">
        <v>8.82</v>
      </c>
      <c r="G59" s="3">
        <v>5</v>
      </c>
    </row>
    <row r="60" spans="1:7" ht="15.75" x14ac:dyDescent="0.5">
      <c r="B60" t="s">
        <v>148</v>
      </c>
      <c r="C60" t="s">
        <v>336</v>
      </c>
      <c r="D60" t="s">
        <v>337</v>
      </c>
      <c r="F60" s="17">
        <v>8.82</v>
      </c>
      <c r="G60" s="6">
        <v>4.9000000000000004</v>
      </c>
    </row>
    <row r="61" spans="1:7" x14ac:dyDescent="0.45">
      <c r="B61" t="s">
        <v>157</v>
      </c>
      <c r="C61" t="s">
        <v>353</v>
      </c>
      <c r="D61" t="s">
        <v>229</v>
      </c>
      <c r="F61" s="3">
        <v>8.82</v>
      </c>
      <c r="G61" s="3">
        <v>7.6000000000000005</v>
      </c>
    </row>
    <row r="62" spans="1:7" x14ac:dyDescent="0.45">
      <c r="B62" t="s">
        <v>122</v>
      </c>
      <c r="C62" t="s">
        <v>249</v>
      </c>
      <c r="D62" t="s">
        <v>250</v>
      </c>
      <c r="F62" s="3">
        <v>8.82</v>
      </c>
      <c r="G62" s="3">
        <v>4.3</v>
      </c>
    </row>
    <row r="63" spans="1:7" x14ac:dyDescent="0.45">
      <c r="F63" s="4">
        <v>8.83</v>
      </c>
      <c r="G63" s="6">
        <v>5.3</v>
      </c>
    </row>
    <row r="64" spans="1:7" ht="15.75" x14ac:dyDescent="0.5">
      <c r="A64" t="s">
        <v>108</v>
      </c>
      <c r="B64" t="s">
        <v>137</v>
      </c>
      <c r="C64" t="s">
        <v>205</v>
      </c>
      <c r="D64" t="s">
        <v>387</v>
      </c>
      <c r="F64" s="17">
        <v>8.83</v>
      </c>
      <c r="G64" s="6">
        <v>5.3</v>
      </c>
    </row>
    <row r="65" spans="2:7" x14ac:dyDescent="0.45">
      <c r="B65" t="s">
        <v>139</v>
      </c>
      <c r="C65" t="s">
        <v>215</v>
      </c>
      <c r="D65" t="s">
        <v>396</v>
      </c>
      <c r="F65" s="7">
        <v>8.84</v>
      </c>
      <c r="G65" s="7">
        <v>4.3</v>
      </c>
    </row>
    <row r="66" spans="2:7" x14ac:dyDescent="0.45">
      <c r="B66" t="s">
        <v>185</v>
      </c>
      <c r="C66" t="s">
        <v>301</v>
      </c>
      <c r="D66" t="s">
        <v>284</v>
      </c>
      <c r="F66" s="4">
        <v>8.84</v>
      </c>
      <c r="G66" s="6">
        <v>5.6</v>
      </c>
    </row>
    <row r="67" spans="2:7" x14ac:dyDescent="0.45">
      <c r="B67" t="s">
        <v>166</v>
      </c>
      <c r="C67" t="s">
        <v>382</v>
      </c>
      <c r="D67" t="s">
        <v>406</v>
      </c>
      <c r="F67" s="4">
        <v>8.84</v>
      </c>
      <c r="G67" s="6">
        <v>5.9</v>
      </c>
    </row>
    <row r="68" spans="2:7" x14ac:dyDescent="0.45">
      <c r="B68" t="s">
        <v>164</v>
      </c>
      <c r="C68" t="s">
        <v>379</v>
      </c>
      <c r="D68" t="s">
        <v>404</v>
      </c>
      <c r="F68" s="4">
        <v>8.85</v>
      </c>
      <c r="G68" s="6">
        <v>5.7</v>
      </c>
    </row>
    <row r="69" spans="2:7" x14ac:dyDescent="0.45">
      <c r="B69" t="s">
        <v>171</v>
      </c>
      <c r="C69" t="s">
        <v>279</v>
      </c>
      <c r="D69" t="s">
        <v>280</v>
      </c>
      <c r="F69" s="4">
        <v>8.86</v>
      </c>
      <c r="G69" s="6">
        <v>4.7</v>
      </c>
    </row>
    <row r="70" spans="2:7" x14ac:dyDescent="0.45">
      <c r="B70" t="s">
        <v>168</v>
      </c>
      <c r="C70" t="s">
        <v>362</v>
      </c>
      <c r="D70" t="s">
        <v>367</v>
      </c>
      <c r="F70" s="4">
        <v>8.86</v>
      </c>
      <c r="G70" s="6">
        <v>5.2</v>
      </c>
    </row>
    <row r="71" spans="2:7" x14ac:dyDescent="0.45">
      <c r="B71" t="s">
        <v>188</v>
      </c>
      <c r="C71" t="s">
        <v>289</v>
      </c>
      <c r="D71" t="s">
        <v>284</v>
      </c>
      <c r="F71" s="4">
        <v>8.86</v>
      </c>
      <c r="G71" s="6">
        <v>6.2</v>
      </c>
    </row>
    <row r="72" spans="2:7" x14ac:dyDescent="0.45">
      <c r="B72" t="s">
        <v>124</v>
      </c>
      <c r="C72" t="s">
        <v>253</v>
      </c>
      <c r="D72" t="s">
        <v>254</v>
      </c>
      <c r="F72" s="3">
        <v>8.870000000000001</v>
      </c>
      <c r="G72" s="3">
        <v>5.5</v>
      </c>
    </row>
    <row r="73" spans="2:7" x14ac:dyDescent="0.45">
      <c r="B73" t="s">
        <v>115</v>
      </c>
      <c r="C73" t="s">
        <v>236</v>
      </c>
      <c r="D73" t="s">
        <v>237</v>
      </c>
      <c r="F73" s="3">
        <v>8.8800000000000008</v>
      </c>
      <c r="G73" s="3">
        <v>6.6</v>
      </c>
    </row>
    <row r="74" spans="2:7" x14ac:dyDescent="0.45">
      <c r="B74" t="s">
        <v>145</v>
      </c>
      <c r="C74" t="s">
        <v>330</v>
      </c>
      <c r="D74" t="s">
        <v>229</v>
      </c>
      <c r="F74" s="4">
        <v>8.89</v>
      </c>
      <c r="G74" s="6">
        <v>4.2</v>
      </c>
    </row>
    <row r="75" spans="2:7" x14ac:dyDescent="0.45">
      <c r="B75" t="s">
        <v>173</v>
      </c>
      <c r="C75" t="s">
        <v>281</v>
      </c>
      <c r="D75" t="s">
        <v>230</v>
      </c>
      <c r="F75" s="4">
        <v>8.89</v>
      </c>
      <c r="G75" s="6">
        <v>5.2</v>
      </c>
    </row>
    <row r="76" spans="2:7" x14ac:dyDescent="0.45">
      <c r="B76" t="s">
        <v>126</v>
      </c>
      <c r="C76" t="s">
        <v>249</v>
      </c>
      <c r="D76" t="s">
        <v>257</v>
      </c>
      <c r="F76" s="4">
        <v>8.91</v>
      </c>
      <c r="G76" s="6">
        <v>4.3</v>
      </c>
    </row>
    <row r="77" spans="2:7" x14ac:dyDescent="0.45">
      <c r="B77" t="s">
        <v>117</v>
      </c>
      <c r="C77" t="s">
        <v>241</v>
      </c>
      <c r="D77" t="s">
        <v>242</v>
      </c>
      <c r="F77" s="4">
        <v>8.92</v>
      </c>
      <c r="G77" s="6">
        <v>5.2</v>
      </c>
    </row>
    <row r="78" spans="2:7" x14ac:dyDescent="0.45">
      <c r="B78" t="s">
        <v>193</v>
      </c>
      <c r="C78" t="s">
        <v>312</v>
      </c>
      <c r="D78" t="s">
        <v>313</v>
      </c>
      <c r="F78" s="4">
        <v>8.93</v>
      </c>
      <c r="G78" s="6">
        <v>6.6</v>
      </c>
    </row>
    <row r="79" spans="2:7" x14ac:dyDescent="0.45">
      <c r="B79" t="s">
        <v>199</v>
      </c>
      <c r="C79" t="s">
        <v>302</v>
      </c>
      <c r="D79" t="s">
        <v>320</v>
      </c>
      <c r="F79" s="4">
        <v>8.93</v>
      </c>
      <c r="G79" s="6">
        <v>6.4</v>
      </c>
    </row>
    <row r="80" spans="2:7" x14ac:dyDescent="0.45">
      <c r="B80" t="s">
        <v>116</v>
      </c>
      <c r="C80" t="s">
        <v>238</v>
      </c>
      <c r="D80" t="s">
        <v>239</v>
      </c>
      <c r="F80" s="4">
        <v>8.94</v>
      </c>
      <c r="G80" s="6">
        <v>6</v>
      </c>
    </row>
    <row r="81" spans="2:7" x14ac:dyDescent="0.45">
      <c r="B81" t="s">
        <v>198</v>
      </c>
      <c r="C81" t="s">
        <v>302</v>
      </c>
      <c r="D81" t="s">
        <v>320</v>
      </c>
      <c r="F81" s="4">
        <v>8.9499999999999993</v>
      </c>
      <c r="G81" s="6">
        <v>6.9</v>
      </c>
    </row>
    <row r="82" spans="2:7" x14ac:dyDescent="0.45">
      <c r="B82" t="s">
        <v>134</v>
      </c>
      <c r="C82" t="s">
        <v>274</v>
      </c>
      <c r="D82" t="s">
        <v>275</v>
      </c>
      <c r="F82" s="4">
        <v>8.9600000000000009</v>
      </c>
      <c r="G82" s="6">
        <v>5</v>
      </c>
    </row>
    <row r="83" spans="2:7" x14ac:dyDescent="0.45">
      <c r="B83" t="s">
        <v>186</v>
      </c>
      <c r="C83" t="s">
        <v>302</v>
      </c>
      <c r="D83" t="s">
        <v>303</v>
      </c>
      <c r="F83" s="4">
        <v>8.9600000000000009</v>
      </c>
      <c r="G83" s="6">
        <v>6.2</v>
      </c>
    </row>
    <row r="84" spans="2:7" x14ac:dyDescent="0.45">
      <c r="B84" t="s">
        <v>194</v>
      </c>
      <c r="C84" t="s">
        <v>314</v>
      </c>
      <c r="D84" t="s">
        <v>315</v>
      </c>
      <c r="F84" s="4">
        <v>8.9700000000000006</v>
      </c>
      <c r="G84" s="6">
        <v>3.4</v>
      </c>
    </row>
    <row r="85" spans="2:7" x14ac:dyDescent="0.45">
      <c r="B85" t="s">
        <v>196</v>
      </c>
      <c r="C85" t="s">
        <v>317</v>
      </c>
      <c r="D85" t="s">
        <v>230</v>
      </c>
      <c r="F85" s="4">
        <v>8.9700000000000006</v>
      </c>
      <c r="G85" s="6">
        <v>6.3</v>
      </c>
    </row>
    <row r="86" spans="2:7" x14ac:dyDescent="0.45">
      <c r="B86" t="s">
        <v>167</v>
      </c>
      <c r="C86" t="s">
        <v>381</v>
      </c>
      <c r="D86" t="s">
        <v>407</v>
      </c>
      <c r="F86" s="4">
        <v>8.9700000000000006</v>
      </c>
      <c r="G86" s="6">
        <v>4.8</v>
      </c>
    </row>
    <row r="87" spans="2:7" x14ac:dyDescent="0.45">
      <c r="B87" t="s">
        <v>174</v>
      </c>
      <c r="C87" t="s">
        <v>281</v>
      </c>
      <c r="D87" t="s">
        <v>282</v>
      </c>
      <c r="F87" s="4">
        <v>8.98</v>
      </c>
      <c r="G87" s="6">
        <v>5.2</v>
      </c>
    </row>
    <row r="88" spans="2:7" x14ac:dyDescent="0.45">
      <c r="B88" t="s">
        <v>175</v>
      </c>
      <c r="C88" t="s">
        <v>283</v>
      </c>
      <c r="D88" t="s">
        <v>284</v>
      </c>
      <c r="F88" s="4">
        <v>8.98</v>
      </c>
      <c r="G88" s="6">
        <v>5.6</v>
      </c>
    </row>
    <row r="89" spans="2:7" x14ac:dyDescent="0.45">
      <c r="B89" t="s">
        <v>178</v>
      </c>
      <c r="C89" t="s">
        <v>287</v>
      </c>
      <c r="D89" t="s">
        <v>288</v>
      </c>
      <c r="F89" s="3">
        <v>8.98</v>
      </c>
      <c r="G89" s="3">
        <v>6.5</v>
      </c>
    </row>
    <row r="90" spans="2:7" x14ac:dyDescent="0.45">
      <c r="B90" t="s">
        <v>195</v>
      </c>
      <c r="C90" t="s">
        <v>317</v>
      </c>
      <c r="D90" t="s">
        <v>282</v>
      </c>
      <c r="F90" s="4">
        <v>8.99</v>
      </c>
      <c r="G90" s="6">
        <v>5.8</v>
      </c>
    </row>
    <row r="91" spans="2:7" x14ac:dyDescent="0.45">
      <c r="B91" t="s">
        <v>197</v>
      </c>
      <c r="C91" t="s">
        <v>291</v>
      </c>
      <c r="D91" t="s">
        <v>318</v>
      </c>
      <c r="F91" s="3">
        <v>8.99</v>
      </c>
      <c r="G91" s="3">
        <v>5.5</v>
      </c>
    </row>
    <row r="92" spans="2:7" x14ac:dyDescent="0.45">
      <c r="F92" s="3">
        <v>9.01</v>
      </c>
      <c r="G92" s="3">
        <v>6.6</v>
      </c>
    </row>
    <row r="93" spans="2:7" x14ac:dyDescent="0.45">
      <c r="F93" s="4">
        <v>9.02</v>
      </c>
      <c r="G93" s="6">
        <v>5.7</v>
      </c>
    </row>
    <row r="94" spans="2:7" x14ac:dyDescent="0.45">
      <c r="F94" s="4">
        <v>9.0299999999999994</v>
      </c>
      <c r="G94" s="6">
        <v>5.3</v>
      </c>
    </row>
    <row r="95" spans="2:7" x14ac:dyDescent="0.45">
      <c r="F95" s="4">
        <v>9.0299999999999994</v>
      </c>
      <c r="G95" s="6">
        <v>6.9</v>
      </c>
    </row>
    <row r="96" spans="2:7" x14ac:dyDescent="0.45">
      <c r="F96" s="4">
        <v>9.0399999999999991</v>
      </c>
      <c r="G96" s="6">
        <v>5.8</v>
      </c>
    </row>
    <row r="97" spans="6:7" x14ac:dyDescent="0.45">
      <c r="F97" s="4">
        <v>9.06</v>
      </c>
      <c r="G97" s="6">
        <v>6</v>
      </c>
    </row>
    <row r="98" spans="6:7" x14ac:dyDescent="0.45">
      <c r="F98" s="4">
        <v>9.06</v>
      </c>
      <c r="G98" s="6">
        <v>6.1</v>
      </c>
    </row>
    <row r="99" spans="6:7" x14ac:dyDescent="0.45">
      <c r="F99" s="4">
        <v>9.07</v>
      </c>
      <c r="G99" s="6">
        <v>6</v>
      </c>
    </row>
    <row r="100" spans="6:7" x14ac:dyDescent="0.45">
      <c r="F100" s="4">
        <v>9.07</v>
      </c>
      <c r="G100" s="6">
        <v>5.8</v>
      </c>
    </row>
    <row r="101" spans="6:7" x14ac:dyDescent="0.45">
      <c r="F101" s="4">
        <v>9.08</v>
      </c>
      <c r="G101" s="6">
        <v>5.4</v>
      </c>
    </row>
    <row r="102" spans="6:7" x14ac:dyDescent="0.45">
      <c r="F102" s="4">
        <v>9.09</v>
      </c>
      <c r="G102" s="6">
        <v>5.0999999999999996</v>
      </c>
    </row>
    <row r="103" spans="6:7" x14ac:dyDescent="0.45">
      <c r="F103" s="3">
        <v>9.11</v>
      </c>
      <c r="G103" s="3">
        <v>7.1</v>
      </c>
    </row>
    <row r="104" spans="6:7" x14ac:dyDescent="0.45">
      <c r="F104" s="3">
        <v>9.1199999999999992</v>
      </c>
      <c r="G104" s="3">
        <v>6.6</v>
      </c>
    </row>
    <row r="105" spans="6:7" x14ac:dyDescent="0.45">
      <c r="F105" s="3">
        <v>9.1199999999999992</v>
      </c>
      <c r="G105" s="3">
        <v>6.8</v>
      </c>
    </row>
    <row r="106" spans="6:7" x14ac:dyDescent="0.45">
      <c r="F106" s="4">
        <v>9.1300000000000008</v>
      </c>
      <c r="G106" s="6">
        <v>6.1</v>
      </c>
    </row>
    <row r="107" spans="6:7" x14ac:dyDescent="0.45">
      <c r="F107" s="4">
        <v>9.14</v>
      </c>
      <c r="G107" s="6">
        <v>7.7</v>
      </c>
    </row>
    <row r="108" spans="6:7" x14ac:dyDescent="0.45">
      <c r="F108" s="4">
        <v>9.16</v>
      </c>
      <c r="G108" s="3">
        <v>5.5</v>
      </c>
    </row>
    <row r="109" spans="6:7" x14ac:dyDescent="0.45">
      <c r="F109" s="7">
        <v>9.16</v>
      </c>
      <c r="G109" s="7">
        <v>6.1000000000000005</v>
      </c>
    </row>
    <row r="110" spans="6:7" x14ac:dyDescent="0.45">
      <c r="F110" s="4">
        <v>9.17</v>
      </c>
      <c r="G110" s="6">
        <v>4.7</v>
      </c>
    </row>
    <row r="111" spans="6:7" x14ac:dyDescent="0.45">
      <c r="F111" s="4">
        <v>9.17</v>
      </c>
      <c r="G111" s="6">
        <v>7</v>
      </c>
    </row>
    <row r="112" spans="6:7" x14ac:dyDescent="0.45">
      <c r="F112" s="4">
        <v>9.18</v>
      </c>
      <c r="G112" s="6">
        <v>6.2</v>
      </c>
    </row>
    <row r="113" spans="6:7" x14ac:dyDescent="0.45">
      <c r="F113" s="4">
        <v>9.1999999999999993</v>
      </c>
      <c r="G113" s="6">
        <v>5.5</v>
      </c>
    </row>
    <row r="114" spans="6:7" x14ac:dyDescent="0.45">
      <c r="F114" s="4">
        <v>9.2100000000000009</v>
      </c>
      <c r="G114" s="6">
        <v>6.4</v>
      </c>
    </row>
    <row r="115" spans="6:7" x14ac:dyDescent="0.45">
      <c r="F115" s="4">
        <v>9.2200000000000006</v>
      </c>
      <c r="G115" s="6">
        <v>5.3</v>
      </c>
    </row>
    <row r="116" spans="6:7" x14ac:dyDescent="0.45">
      <c r="F116" s="4">
        <v>9.2200000000000006</v>
      </c>
      <c r="G116" s="6">
        <v>6.2</v>
      </c>
    </row>
    <row r="117" spans="6:7" x14ac:dyDescent="0.45">
      <c r="F117" s="4">
        <v>9.2200000000000006</v>
      </c>
      <c r="G117" s="6">
        <v>7.5</v>
      </c>
    </row>
    <row r="118" spans="6:7" x14ac:dyDescent="0.45">
      <c r="F118" s="4">
        <v>9.25</v>
      </c>
      <c r="G118" s="6">
        <v>6.8</v>
      </c>
    </row>
    <row r="119" spans="6:7" x14ac:dyDescent="0.45">
      <c r="F119" s="4">
        <v>9.26</v>
      </c>
      <c r="G119" s="6">
        <v>6.9</v>
      </c>
    </row>
    <row r="120" spans="6:7" x14ac:dyDescent="0.45">
      <c r="F120" s="3">
        <v>9.26</v>
      </c>
      <c r="G120" s="3">
        <v>6.9</v>
      </c>
    </row>
    <row r="121" spans="6:7" x14ac:dyDescent="0.45">
      <c r="F121" s="7">
        <v>9.32</v>
      </c>
      <c r="G121" s="7">
        <v>6.4</v>
      </c>
    </row>
    <row r="122" spans="6:7" x14ac:dyDescent="0.45">
      <c r="F122" s="4">
        <v>9.32</v>
      </c>
      <c r="G122" s="6">
        <v>7.6</v>
      </c>
    </row>
    <row r="123" spans="6:7" x14ac:dyDescent="0.45">
      <c r="F123" s="3">
        <v>9.3699999999999992</v>
      </c>
      <c r="G123" s="3">
        <v>7.3</v>
      </c>
    </row>
    <row r="124" spans="6:7" x14ac:dyDescent="0.45">
      <c r="F124" s="4">
        <v>9.42</v>
      </c>
      <c r="G124" s="6">
        <v>6.7</v>
      </c>
    </row>
    <row r="125" spans="6:7" x14ac:dyDescent="0.45">
      <c r="F125" s="4">
        <v>9.4499999999999993</v>
      </c>
      <c r="G125" s="6">
        <v>5.8</v>
      </c>
    </row>
    <row r="126" spans="6:7" x14ac:dyDescent="0.45">
      <c r="F126" s="4">
        <v>9.5500000000000007</v>
      </c>
      <c r="G126" s="6">
        <v>6.9</v>
      </c>
    </row>
    <row r="127" spans="6:7" x14ac:dyDescent="0.45">
      <c r="F127" s="4">
        <v>9.5500000000000007</v>
      </c>
      <c r="G127" s="6">
        <v>6.5</v>
      </c>
    </row>
    <row r="128" spans="6:7" x14ac:dyDescent="0.45">
      <c r="F128" s="3">
        <v>9.65</v>
      </c>
      <c r="G128" s="3">
        <v>6.8999999999999995</v>
      </c>
    </row>
    <row r="131" spans="6:7" x14ac:dyDescent="0.45">
      <c r="F131" s="10"/>
      <c r="G131" s="10"/>
    </row>
    <row r="132" spans="6:7" x14ac:dyDescent="0.45">
      <c r="F132" s="10"/>
      <c r="G132" s="10"/>
    </row>
    <row r="134" spans="6:7" x14ac:dyDescent="0.45">
      <c r="F134" s="10"/>
      <c r="G134" s="10"/>
    </row>
    <row r="135" spans="6:7" x14ac:dyDescent="0.45">
      <c r="F135" s="10"/>
      <c r="G135" s="10"/>
    </row>
    <row r="136" spans="6:7" x14ac:dyDescent="0.45">
      <c r="F136" s="11"/>
      <c r="G136" s="1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H29"/>
  <sheetViews>
    <sheetView workbookViewId="0">
      <selection activeCell="H7" sqref="H7"/>
    </sheetView>
  </sheetViews>
  <sheetFormatPr defaultRowHeight="14.25" x14ac:dyDescent="0.45"/>
  <cols>
    <col min="1" max="1" width="22.59765625" customWidth="1"/>
    <col min="2" max="2" width="29.3984375" customWidth="1"/>
    <col min="3" max="3" width="11.3984375" customWidth="1"/>
    <col min="4" max="4" width="9.1328125" style="22"/>
    <col min="5" max="5" width="12.73046875" style="22" customWidth="1"/>
    <col min="6" max="7" width="9.1328125" style="22"/>
    <col min="8" max="8" width="13" style="22" customWidth="1"/>
  </cols>
  <sheetData>
    <row r="3" spans="1:8" x14ac:dyDescent="0.45">
      <c r="D3" s="22" t="s">
        <v>47</v>
      </c>
      <c r="G3" s="22" t="s">
        <v>48</v>
      </c>
    </row>
    <row r="4" spans="1:8" x14ac:dyDescent="0.45">
      <c r="D4" s="22" t="s">
        <v>46</v>
      </c>
      <c r="E4" s="22" t="s">
        <v>417</v>
      </c>
      <c r="G4" s="22" t="s">
        <v>46</v>
      </c>
      <c r="H4" s="22" t="s">
        <v>417</v>
      </c>
    </row>
    <row r="5" spans="1:8" x14ac:dyDescent="0.45">
      <c r="A5" t="s">
        <v>92</v>
      </c>
      <c r="B5" t="s">
        <v>93</v>
      </c>
      <c r="C5" t="s">
        <v>49</v>
      </c>
      <c r="D5" s="24">
        <v>81.680000000000007</v>
      </c>
      <c r="E5" s="24">
        <v>4.1503428011753183</v>
      </c>
      <c r="F5" s="24"/>
      <c r="G5" s="24">
        <v>72.833333333333329</v>
      </c>
      <c r="H5" s="24">
        <v>6.8329519450801008</v>
      </c>
    </row>
    <row r="6" spans="1:8" x14ac:dyDescent="0.45">
      <c r="C6" t="s">
        <v>87</v>
      </c>
      <c r="D6" s="24">
        <v>85.070000000000007</v>
      </c>
      <c r="E6" s="24"/>
      <c r="F6" s="24"/>
      <c r="G6" s="24">
        <v>77.81</v>
      </c>
      <c r="H6" s="24"/>
    </row>
    <row r="7" spans="1:8" x14ac:dyDescent="0.45">
      <c r="B7" t="s">
        <v>94</v>
      </c>
      <c r="C7" t="s">
        <v>49</v>
      </c>
      <c r="D7" s="24">
        <v>37.419999999999995</v>
      </c>
      <c r="E7" s="24">
        <v>12.355246748619264</v>
      </c>
      <c r="F7" s="24"/>
      <c r="G7" s="24">
        <v>31.810000000000002</v>
      </c>
      <c r="H7" s="24">
        <v>13.528240595200664</v>
      </c>
    </row>
    <row r="8" spans="1:8" x14ac:dyDescent="0.45">
      <c r="C8" t="s">
        <v>87</v>
      </c>
      <c r="D8" s="24">
        <v>32.796666666666667</v>
      </c>
      <c r="E8" s="24"/>
      <c r="F8" s="24"/>
      <c r="G8" s="24">
        <v>27.506666666666671</v>
      </c>
      <c r="H8" s="24"/>
    </row>
    <row r="9" spans="1:8" x14ac:dyDescent="0.45">
      <c r="D9" s="24"/>
      <c r="E9" s="24"/>
      <c r="F9" s="24"/>
      <c r="G9" s="24"/>
      <c r="H9" s="24"/>
    </row>
    <row r="10" spans="1:8" x14ac:dyDescent="0.45">
      <c r="A10" t="s">
        <v>95</v>
      </c>
      <c r="B10" t="s">
        <v>96</v>
      </c>
      <c r="C10" t="s">
        <v>49</v>
      </c>
      <c r="D10" s="24">
        <v>0.85866666666666669</v>
      </c>
      <c r="E10" s="24">
        <v>24.301242236024844</v>
      </c>
      <c r="F10" s="24"/>
      <c r="G10" s="24">
        <v>0.23033333333333336</v>
      </c>
      <c r="H10" s="24">
        <v>21.997105643994217</v>
      </c>
    </row>
    <row r="11" spans="1:8" x14ac:dyDescent="0.45">
      <c r="C11" t="s">
        <v>87</v>
      </c>
      <c r="D11" s="24">
        <v>0.65</v>
      </c>
      <c r="E11" s="24"/>
      <c r="F11" s="24"/>
      <c r="G11" s="24">
        <v>0.17966666666666667</v>
      </c>
      <c r="H11" s="24"/>
    </row>
    <row r="12" spans="1:8" x14ac:dyDescent="0.45">
      <c r="B12" t="s">
        <v>97</v>
      </c>
      <c r="C12" t="s">
        <v>49</v>
      </c>
      <c r="D12" s="24">
        <v>1.6209999999999998</v>
      </c>
      <c r="E12" s="24">
        <v>22.660908903968728</v>
      </c>
      <c r="F12" s="24"/>
      <c r="G12" s="24">
        <v>0.42733333333333334</v>
      </c>
      <c r="H12" s="24">
        <v>26.755070202808113</v>
      </c>
    </row>
    <row r="13" spans="1:8" x14ac:dyDescent="0.45">
      <c r="C13" t="s">
        <v>87</v>
      </c>
      <c r="D13" s="24">
        <v>1.2536666666666667</v>
      </c>
      <c r="E13" s="24"/>
      <c r="F13" s="24"/>
      <c r="G13" s="24">
        <v>0.313</v>
      </c>
      <c r="H13" s="24"/>
    </row>
    <row r="14" spans="1:8" x14ac:dyDescent="0.45">
      <c r="D14" s="24"/>
      <c r="E14" s="24"/>
      <c r="F14" s="24"/>
      <c r="G14" s="24"/>
      <c r="H14" s="24"/>
    </row>
    <row r="15" spans="1:8" x14ac:dyDescent="0.45">
      <c r="A15" t="s">
        <v>98</v>
      </c>
      <c r="B15" t="s">
        <v>99</v>
      </c>
      <c r="C15" t="s">
        <v>49</v>
      </c>
      <c r="D15" s="24">
        <v>4.4033333333333333</v>
      </c>
      <c r="E15" s="24">
        <v>18.849356548069657</v>
      </c>
      <c r="F15" s="24"/>
      <c r="G15" s="24">
        <v>3.8866666666666667</v>
      </c>
      <c r="H15" s="24">
        <v>20.240137221269293</v>
      </c>
    </row>
    <row r="16" spans="1:8" x14ac:dyDescent="0.45">
      <c r="C16" t="s">
        <v>87</v>
      </c>
      <c r="D16" s="24">
        <v>3.5733333333333328</v>
      </c>
      <c r="E16" s="24"/>
      <c r="F16" s="24"/>
      <c r="G16" s="24">
        <v>3.1</v>
      </c>
      <c r="H16" s="24"/>
    </row>
    <row r="17" spans="1:8" x14ac:dyDescent="0.45">
      <c r="B17" t="s">
        <v>100</v>
      </c>
      <c r="C17" t="s">
        <v>49</v>
      </c>
      <c r="D17" s="24">
        <v>0.68699999999999994</v>
      </c>
      <c r="E17" s="24">
        <v>24.69674915089762</v>
      </c>
      <c r="F17" s="24"/>
      <c r="G17" s="24">
        <v>0.749</v>
      </c>
      <c r="H17" s="24">
        <v>22.207387627948375</v>
      </c>
    </row>
    <row r="18" spans="1:8" x14ac:dyDescent="0.45">
      <c r="C18" t="s">
        <v>87</v>
      </c>
      <c r="D18" s="24">
        <v>0.85666666666666658</v>
      </c>
      <c r="E18" s="24"/>
      <c r="F18" s="24"/>
      <c r="G18" s="24">
        <v>0.91533333333333333</v>
      </c>
      <c r="H18" s="24"/>
    </row>
    <row r="19" spans="1:8" x14ac:dyDescent="0.45">
      <c r="D19" s="24"/>
      <c r="E19" s="24"/>
      <c r="F19" s="24"/>
      <c r="G19" s="24"/>
      <c r="H19" s="24"/>
    </row>
    <row r="20" spans="1:8" x14ac:dyDescent="0.45">
      <c r="A20" t="s">
        <v>101</v>
      </c>
      <c r="B20" t="s">
        <v>102</v>
      </c>
      <c r="C20" t="s">
        <v>49</v>
      </c>
      <c r="D20" s="24">
        <v>19.606666666666666</v>
      </c>
      <c r="E20" s="24">
        <v>20.571234274056451</v>
      </c>
      <c r="F20" s="24"/>
      <c r="G20" s="24">
        <v>16.33666666666667</v>
      </c>
      <c r="H20" s="24">
        <v>25.035706998571694</v>
      </c>
    </row>
    <row r="21" spans="1:8" x14ac:dyDescent="0.45">
      <c r="C21" t="s">
        <v>87</v>
      </c>
      <c r="D21" s="24">
        <v>23.64</v>
      </c>
      <c r="E21" s="24"/>
      <c r="F21" s="24"/>
      <c r="G21" s="24">
        <v>20.426666666666666</v>
      </c>
      <c r="H21" s="24"/>
    </row>
    <row r="22" spans="1:8" x14ac:dyDescent="0.45">
      <c r="B22" t="s">
        <v>103</v>
      </c>
      <c r="C22" t="s">
        <v>49</v>
      </c>
      <c r="D22" s="24">
        <v>1.7833333333333332</v>
      </c>
      <c r="E22" s="24">
        <v>26.16822429906545</v>
      </c>
      <c r="F22" s="24"/>
      <c r="G22" s="24">
        <v>1.0833333333333335</v>
      </c>
      <c r="H22" s="24">
        <v>20.615384615384595</v>
      </c>
    </row>
    <row r="23" spans="1:8" x14ac:dyDescent="0.45">
      <c r="C23" t="s">
        <v>87</v>
      </c>
      <c r="D23" s="24">
        <v>2.2500000000000004</v>
      </c>
      <c r="E23" s="24"/>
      <c r="F23" s="24"/>
      <c r="G23" s="24">
        <v>1.3066666666666666</v>
      </c>
      <c r="H23" s="24"/>
    </row>
    <row r="24" spans="1:8" x14ac:dyDescent="0.45">
      <c r="B24" t="s">
        <v>104</v>
      </c>
      <c r="C24" t="s">
        <v>49</v>
      </c>
      <c r="D24" s="24">
        <v>6.7666666666666657</v>
      </c>
      <c r="E24" s="24">
        <v>38.275862068965552</v>
      </c>
      <c r="F24" s="24"/>
      <c r="G24" s="24">
        <v>2.0933333333333333</v>
      </c>
      <c r="H24" s="24">
        <v>21.97452229299363</v>
      </c>
    </row>
    <row r="25" spans="1:8" x14ac:dyDescent="0.45">
      <c r="C25" t="s">
        <v>87</v>
      </c>
      <c r="D25" s="24">
        <v>9.3566666666666674</v>
      </c>
      <c r="E25" s="24"/>
      <c r="F25" s="24"/>
      <c r="G25" s="24">
        <v>2.5533333333333332</v>
      </c>
      <c r="H25" s="24"/>
    </row>
    <row r="26" spans="1:8" x14ac:dyDescent="0.45">
      <c r="B26" t="s">
        <v>105</v>
      </c>
      <c r="C26" t="s">
        <v>49</v>
      </c>
      <c r="D26" s="24">
        <v>0.57866666666666666</v>
      </c>
      <c r="E26" s="24">
        <v>4.20506912442396</v>
      </c>
      <c r="F26" s="24"/>
      <c r="G26" s="24">
        <v>0.55533333333333335</v>
      </c>
      <c r="H26" s="24">
        <v>4.621848739495789</v>
      </c>
    </row>
    <row r="27" spans="1:8" x14ac:dyDescent="0.45">
      <c r="C27" t="s">
        <v>87</v>
      </c>
      <c r="D27" s="24">
        <v>0.60299999999999998</v>
      </c>
      <c r="E27" s="24"/>
      <c r="F27" s="24"/>
      <c r="G27" s="24">
        <v>0.58099999999999996</v>
      </c>
      <c r="H27" s="24"/>
    </row>
    <row r="28" spans="1:8" x14ac:dyDescent="0.45">
      <c r="B28" t="s">
        <v>106</v>
      </c>
      <c r="C28" t="s">
        <v>49</v>
      </c>
      <c r="D28" s="24">
        <v>0.52800000000000002</v>
      </c>
      <c r="E28" s="24">
        <v>4.2297979797979766</v>
      </c>
      <c r="F28" s="24"/>
      <c r="G28" s="24">
        <v>0.53366666666666662</v>
      </c>
      <c r="H28" s="24">
        <v>3.8725796377264525</v>
      </c>
    </row>
    <row r="29" spans="1:8" x14ac:dyDescent="0.45">
      <c r="C29" t="s">
        <v>87</v>
      </c>
      <c r="D29" s="24">
        <v>0.55033333333333334</v>
      </c>
      <c r="E29" s="24"/>
      <c r="F29" s="24"/>
      <c r="G29" s="24">
        <v>0.55433333333333346</v>
      </c>
      <c r="H29" s="24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U96"/>
  <sheetViews>
    <sheetView zoomScaleNormal="100" workbookViewId="0">
      <selection activeCell="V19" sqref="V19"/>
    </sheetView>
  </sheetViews>
  <sheetFormatPr defaultRowHeight="14.25" x14ac:dyDescent="0.45"/>
  <cols>
    <col min="1" max="1" width="16.73046875" customWidth="1"/>
    <col min="3" max="5" width="9.1328125" style="4"/>
    <col min="11" max="13" width="9.1328125" customWidth="1"/>
  </cols>
  <sheetData>
    <row r="3" spans="1:13" x14ac:dyDescent="0.45">
      <c r="C3" s="49" t="s">
        <v>47</v>
      </c>
      <c r="D3" s="49"/>
      <c r="E3" s="49"/>
      <c r="F3" s="49" t="s">
        <v>48</v>
      </c>
      <c r="G3" s="49"/>
      <c r="H3" s="49"/>
      <c r="I3" s="4"/>
    </row>
    <row r="4" spans="1:13" x14ac:dyDescent="0.45">
      <c r="C4" s="4" t="s">
        <v>421</v>
      </c>
      <c r="D4" s="4" t="s">
        <v>418</v>
      </c>
      <c r="E4" s="4" t="s">
        <v>419</v>
      </c>
      <c r="F4" s="4" t="s">
        <v>421</v>
      </c>
      <c r="G4" s="4" t="s">
        <v>418</v>
      </c>
      <c r="H4" s="4" t="s">
        <v>419</v>
      </c>
      <c r="I4" s="4"/>
      <c r="J4" s="4" t="s">
        <v>429</v>
      </c>
      <c r="K4" s="4" t="s">
        <v>430</v>
      </c>
      <c r="L4" s="4"/>
      <c r="M4" s="4"/>
    </row>
    <row r="5" spans="1:13" x14ac:dyDescent="0.45">
      <c r="A5" t="s">
        <v>420</v>
      </c>
      <c r="B5" t="s">
        <v>433</v>
      </c>
      <c r="C5" s="3">
        <v>83.23</v>
      </c>
      <c r="D5" s="3">
        <v>81.760000000000005</v>
      </c>
      <c r="E5" s="4">
        <v>80.05</v>
      </c>
      <c r="F5" s="3">
        <v>74.81</v>
      </c>
      <c r="G5" s="3">
        <v>73.11</v>
      </c>
      <c r="H5" s="4">
        <v>70.58</v>
      </c>
      <c r="I5" s="4" t="s">
        <v>428</v>
      </c>
      <c r="J5" s="6">
        <f>((C6-C5)/C5)*100</f>
        <v>4.1331250750931119</v>
      </c>
      <c r="K5" s="6">
        <f>((F6-F5)/F5)*100</f>
        <v>6.7370672370003897</v>
      </c>
      <c r="L5" s="6"/>
      <c r="M5" s="6"/>
    </row>
    <row r="6" spans="1:13" x14ac:dyDescent="0.45">
      <c r="B6" t="s">
        <v>434</v>
      </c>
      <c r="C6" s="3">
        <v>86.67</v>
      </c>
      <c r="D6" s="3">
        <v>85</v>
      </c>
      <c r="E6" s="4">
        <v>83.54</v>
      </c>
      <c r="F6" s="3">
        <v>79.849999999999994</v>
      </c>
      <c r="G6" s="3">
        <v>77.760000000000005</v>
      </c>
      <c r="H6" s="4">
        <v>75.819999999999993</v>
      </c>
      <c r="I6" s="4" t="s">
        <v>418</v>
      </c>
      <c r="J6" s="6">
        <f>((D6-D5)/D5)*100</f>
        <v>3.9628180039138878</v>
      </c>
      <c r="K6" s="6">
        <f>((G6-G5)/G5)*100</f>
        <v>6.3602790315962334</v>
      </c>
      <c r="L6" s="6"/>
      <c r="M6" s="6"/>
    </row>
    <row r="7" spans="1:13" x14ac:dyDescent="0.45">
      <c r="B7" t="s">
        <v>46</v>
      </c>
      <c r="C7" s="3">
        <f>AVERAGE(C5:C6)</f>
        <v>84.95</v>
      </c>
      <c r="D7" s="3">
        <f t="shared" ref="D7:H7" si="0">AVERAGE(D5:D6)</f>
        <v>83.38</v>
      </c>
      <c r="E7" s="3">
        <f t="shared" si="0"/>
        <v>81.795000000000002</v>
      </c>
      <c r="F7" s="3">
        <f t="shared" si="0"/>
        <v>77.33</v>
      </c>
      <c r="G7" s="3">
        <f t="shared" si="0"/>
        <v>75.435000000000002</v>
      </c>
      <c r="H7" s="3">
        <f t="shared" si="0"/>
        <v>73.199999999999989</v>
      </c>
      <c r="I7" s="4" t="s">
        <v>419</v>
      </c>
      <c r="J7" s="6">
        <f>((E6-E5)/E5)*100</f>
        <v>4.3597751405371765</v>
      </c>
      <c r="K7" s="6">
        <f>((H6-H5)/H5)*100</f>
        <v>7.4241994899404862</v>
      </c>
      <c r="L7" s="45"/>
      <c r="M7" s="45"/>
    </row>
    <row r="8" spans="1:13" x14ac:dyDescent="0.45">
      <c r="C8" s="3">
        <v>1.2</v>
      </c>
      <c r="D8" s="3">
        <v>1.17</v>
      </c>
      <c r="E8" s="3">
        <v>1.1000000000000001</v>
      </c>
      <c r="F8" s="3">
        <v>1.26</v>
      </c>
      <c r="G8" s="3">
        <v>1.82</v>
      </c>
      <c r="H8" s="4">
        <v>0.93</v>
      </c>
      <c r="I8" s="4"/>
      <c r="J8" s="45">
        <f>AVERAGE(J5:J7)</f>
        <v>4.1519060731813928</v>
      </c>
      <c r="K8" s="45">
        <f>AVERAGE(K5:K7)</f>
        <v>6.8405152528457025</v>
      </c>
    </row>
    <row r="9" spans="1:13" x14ac:dyDescent="0.45">
      <c r="C9" s="3">
        <v>0.96</v>
      </c>
      <c r="D9" s="3">
        <v>1.1399999999999999</v>
      </c>
      <c r="E9" s="3">
        <v>0.88</v>
      </c>
      <c r="F9" s="4">
        <v>0.95</v>
      </c>
      <c r="G9" s="4">
        <v>1.25</v>
      </c>
      <c r="H9" s="4">
        <v>0.65</v>
      </c>
    </row>
    <row r="10" spans="1:13" x14ac:dyDescent="0.45">
      <c r="C10" s="3">
        <v>1.05</v>
      </c>
      <c r="D10" s="3">
        <v>1.1299999999999999</v>
      </c>
      <c r="E10" s="3">
        <v>0.97</v>
      </c>
      <c r="F10" s="3">
        <v>1.07</v>
      </c>
      <c r="G10" s="3">
        <v>1.41</v>
      </c>
      <c r="H10" s="3">
        <v>0.76</v>
      </c>
    </row>
    <row r="11" spans="1:13" x14ac:dyDescent="0.45">
      <c r="C11" s="49" t="s">
        <v>47</v>
      </c>
      <c r="D11" s="49"/>
      <c r="E11" s="49"/>
      <c r="F11" s="49" t="s">
        <v>48</v>
      </c>
      <c r="G11" s="49"/>
      <c r="H11" s="49"/>
      <c r="I11" s="4"/>
    </row>
    <row r="12" spans="1:13" x14ac:dyDescent="0.45">
      <c r="C12" s="4" t="s">
        <v>421</v>
      </c>
      <c r="D12" s="4" t="s">
        <v>418</v>
      </c>
      <c r="E12" s="4" t="s">
        <v>419</v>
      </c>
      <c r="F12" s="4" t="s">
        <v>421</v>
      </c>
      <c r="G12" s="4" t="s">
        <v>418</v>
      </c>
      <c r="H12" s="4" t="s">
        <v>419</v>
      </c>
      <c r="I12" s="4"/>
    </row>
    <row r="13" spans="1:13" x14ac:dyDescent="0.45">
      <c r="A13" t="s">
        <v>422</v>
      </c>
      <c r="B13" t="s">
        <v>433</v>
      </c>
      <c r="C13" s="3">
        <v>33.700000000000003</v>
      </c>
      <c r="D13" s="3">
        <v>37.520000000000003</v>
      </c>
      <c r="E13" s="3">
        <v>41.04</v>
      </c>
      <c r="F13" s="3">
        <v>28.7</v>
      </c>
      <c r="G13" s="3">
        <v>32.049999999999997</v>
      </c>
      <c r="H13" s="3">
        <v>34.68</v>
      </c>
      <c r="I13" s="4"/>
      <c r="J13" s="4">
        <f>((C13-C14)/C13)*100</f>
        <v>8.5459940652819064</v>
      </c>
      <c r="K13" s="4">
        <f>((F13-F14)/F13)*100</f>
        <v>10.731707317073164</v>
      </c>
      <c r="L13" s="4"/>
      <c r="M13" s="4"/>
    </row>
    <row r="14" spans="1:13" x14ac:dyDescent="0.45">
      <c r="B14" t="s">
        <v>434</v>
      </c>
      <c r="C14" s="3">
        <v>30.82</v>
      </c>
      <c r="D14" s="3">
        <v>32.96</v>
      </c>
      <c r="E14" s="3">
        <v>34.61</v>
      </c>
      <c r="F14" s="3">
        <v>25.62</v>
      </c>
      <c r="G14" s="3">
        <v>27.69</v>
      </c>
      <c r="H14" s="3">
        <v>29.21</v>
      </c>
      <c r="I14" s="4"/>
      <c r="J14" s="4">
        <f>((D13-D14)/D13)*100</f>
        <v>12.153518123667382</v>
      </c>
      <c r="K14" s="4">
        <f>((G13-G14)/G13)*100</f>
        <v>13.603744149765978</v>
      </c>
      <c r="L14" s="4"/>
      <c r="M14" s="4"/>
    </row>
    <row r="15" spans="1:13" x14ac:dyDescent="0.45">
      <c r="B15" t="s">
        <v>46</v>
      </c>
      <c r="C15" s="3">
        <f>AVERAGE(C13:C14)</f>
        <v>32.260000000000005</v>
      </c>
      <c r="D15" s="3">
        <f t="shared" ref="D15" si="1">AVERAGE(D13:D14)</f>
        <v>35.24</v>
      </c>
      <c r="E15" s="3">
        <f t="shared" ref="E15" si="2">AVERAGE(E13:E14)</f>
        <v>37.825000000000003</v>
      </c>
      <c r="F15" s="3">
        <f t="shared" ref="F15" si="3">AVERAGE(F13:F14)</f>
        <v>27.16</v>
      </c>
      <c r="G15" s="3">
        <f t="shared" ref="G15" si="4">AVERAGE(G13:G14)</f>
        <v>29.869999999999997</v>
      </c>
      <c r="H15" s="3">
        <f t="shared" ref="H15" si="5">AVERAGE(H13:H14)</f>
        <v>31.945</v>
      </c>
      <c r="I15" s="4"/>
      <c r="J15" s="4"/>
      <c r="K15" s="4"/>
      <c r="L15" s="4"/>
      <c r="M15" s="4"/>
    </row>
    <row r="16" spans="1:13" x14ac:dyDescent="0.45">
      <c r="C16" s="4">
        <v>0.99</v>
      </c>
      <c r="D16" s="4">
        <v>1.51</v>
      </c>
      <c r="E16" s="4">
        <v>1.43</v>
      </c>
      <c r="F16" s="4">
        <v>0.99</v>
      </c>
      <c r="G16" s="4">
        <v>1.38</v>
      </c>
      <c r="H16" s="4">
        <v>1.18</v>
      </c>
      <c r="I16" s="4"/>
      <c r="J16">
        <f>((E13-E14)/E13)*100</f>
        <v>15.66764132553606</v>
      </c>
      <c r="K16">
        <f>((H13-H14)/H13)*100</f>
        <v>15.772779700115336</v>
      </c>
    </row>
    <row r="17" spans="1:17" x14ac:dyDescent="0.45">
      <c r="C17" s="4">
        <v>0.96</v>
      </c>
      <c r="D17" s="4">
        <v>0.99</v>
      </c>
      <c r="E17" s="4">
        <v>1.24</v>
      </c>
      <c r="F17" s="4">
        <v>0.96</v>
      </c>
      <c r="G17" s="4">
        <v>0.96</v>
      </c>
      <c r="H17" s="4">
        <v>1.24</v>
      </c>
      <c r="I17" s="4"/>
      <c r="J17" s="45">
        <f>AVERAGE(J13:J16)</f>
        <v>12.122384504828451</v>
      </c>
      <c r="K17" s="45">
        <f>AVERAGE(K13:K16)</f>
        <v>13.369410388984827</v>
      </c>
      <c r="L17" s="45"/>
      <c r="M17" s="45"/>
    </row>
    <row r="18" spans="1:17" x14ac:dyDescent="0.45">
      <c r="C18" s="4">
        <v>0.96</v>
      </c>
      <c r="D18" s="4">
        <v>1.21</v>
      </c>
      <c r="E18" s="4">
        <v>1.24</v>
      </c>
      <c r="F18" s="3">
        <v>0.96</v>
      </c>
      <c r="G18" s="3">
        <v>1.1299999999999999</v>
      </c>
      <c r="H18" s="3">
        <v>1.1000000000000001</v>
      </c>
    </row>
    <row r="21" spans="1:17" x14ac:dyDescent="0.45">
      <c r="C21" s="49" t="s">
        <v>47</v>
      </c>
      <c r="D21" s="49"/>
      <c r="E21" s="49"/>
      <c r="F21" s="49" t="s">
        <v>48</v>
      </c>
      <c r="G21" s="49"/>
      <c r="H21" s="49"/>
    </row>
    <row r="22" spans="1:17" x14ac:dyDescent="0.45">
      <c r="C22" s="4" t="s">
        <v>421</v>
      </c>
      <c r="D22" s="4" t="s">
        <v>418</v>
      </c>
      <c r="E22" s="4" t="s">
        <v>419</v>
      </c>
      <c r="F22" s="4" t="s">
        <v>421</v>
      </c>
      <c r="G22" s="4" t="s">
        <v>418</v>
      </c>
      <c r="H22" s="4" t="s">
        <v>419</v>
      </c>
    </row>
    <row r="23" spans="1:17" x14ac:dyDescent="0.45">
      <c r="A23" t="s">
        <v>423</v>
      </c>
      <c r="B23" t="s">
        <v>109</v>
      </c>
      <c r="C23" s="3">
        <v>21.91</v>
      </c>
      <c r="D23" s="3">
        <v>19.98</v>
      </c>
      <c r="E23" s="3">
        <v>16.93</v>
      </c>
      <c r="F23" s="3">
        <v>18.29</v>
      </c>
      <c r="G23" s="3">
        <v>16.41</v>
      </c>
      <c r="H23" s="3">
        <v>14.31</v>
      </c>
      <c r="J23" s="6">
        <f>((C24-C23)/C23)*100</f>
        <v>14.879050661798274</v>
      </c>
      <c r="K23" s="6">
        <f>((F24-F23)/F23)*100</f>
        <v>15.965008201202854</v>
      </c>
      <c r="L23" s="6"/>
      <c r="M23" s="6"/>
      <c r="N23" s="3"/>
      <c r="O23" s="22"/>
      <c r="P23" s="22"/>
      <c r="Q23" s="22"/>
    </row>
    <row r="24" spans="1:17" x14ac:dyDescent="0.45">
      <c r="B24" t="s">
        <v>110</v>
      </c>
      <c r="C24" s="3">
        <v>25.17</v>
      </c>
      <c r="D24" s="3">
        <v>24.05</v>
      </c>
      <c r="E24" s="3">
        <v>21.7</v>
      </c>
      <c r="F24" s="3">
        <v>21.21</v>
      </c>
      <c r="G24" s="3">
        <v>20.51</v>
      </c>
      <c r="H24" s="3">
        <v>19.559999999999999</v>
      </c>
      <c r="J24" s="6">
        <f>((D24-D23)/D23)*100</f>
        <v>20.370370370370374</v>
      </c>
      <c r="K24" s="6">
        <f>((G24-G23)/G23)*100</f>
        <v>24.984765386959179</v>
      </c>
      <c r="L24" s="6"/>
      <c r="M24" s="6"/>
      <c r="N24" s="3"/>
      <c r="O24" s="22"/>
      <c r="P24" s="22"/>
      <c r="Q24" s="22"/>
    </row>
    <row r="25" spans="1:17" x14ac:dyDescent="0.45">
      <c r="B25" t="s">
        <v>46</v>
      </c>
      <c r="C25" s="3">
        <f>AVERAGE(C23:C24)</f>
        <v>23.54</v>
      </c>
      <c r="D25" s="3">
        <f t="shared" ref="D25" si="6">AVERAGE(D23:D24)</f>
        <v>22.015000000000001</v>
      </c>
      <c r="E25" s="3">
        <f t="shared" ref="E25" si="7">AVERAGE(E23:E24)</f>
        <v>19.314999999999998</v>
      </c>
      <c r="F25" s="3">
        <f t="shared" ref="F25" si="8">AVERAGE(F23:F24)</f>
        <v>19.75</v>
      </c>
      <c r="G25" s="3">
        <f t="shared" ref="G25" si="9">AVERAGE(G23:G24)</f>
        <v>18.46</v>
      </c>
      <c r="H25" s="3">
        <f t="shared" ref="H25" si="10">AVERAGE(H23:H24)</f>
        <v>16.934999999999999</v>
      </c>
      <c r="J25" s="6"/>
      <c r="K25" s="6"/>
      <c r="L25" s="6"/>
      <c r="M25" s="6"/>
      <c r="N25" s="3"/>
      <c r="O25" s="22"/>
      <c r="P25" s="22"/>
      <c r="Q25" s="22"/>
    </row>
    <row r="26" spans="1:17" x14ac:dyDescent="0.45">
      <c r="C26" s="3">
        <v>0.92</v>
      </c>
      <c r="D26" s="3">
        <v>1.9</v>
      </c>
      <c r="E26" s="3">
        <v>0.62</v>
      </c>
      <c r="F26" s="3">
        <v>0.95</v>
      </c>
      <c r="G26" s="3">
        <v>1.27</v>
      </c>
      <c r="H26" s="3">
        <v>0.62</v>
      </c>
      <c r="J26" s="6">
        <f>((E24-E23)/E23)*100</f>
        <v>28.174837566450083</v>
      </c>
      <c r="K26" s="6">
        <f>((H24-H23)/H23)*100</f>
        <v>36.687631027253651</v>
      </c>
      <c r="L26" s="6"/>
      <c r="M26" s="6"/>
    </row>
    <row r="27" spans="1:17" x14ac:dyDescent="0.45">
      <c r="C27" s="3">
        <v>1.08</v>
      </c>
      <c r="D27" s="3">
        <v>1.17</v>
      </c>
      <c r="E27" s="3">
        <v>0.64</v>
      </c>
      <c r="F27" s="3">
        <v>0.93</v>
      </c>
      <c r="G27" s="3">
        <v>1.0900000000000001</v>
      </c>
      <c r="H27" s="3">
        <v>0.39</v>
      </c>
      <c r="J27" s="45">
        <f>AVERAGE(J23:J26)</f>
        <v>21.141419532872913</v>
      </c>
      <c r="K27" s="45">
        <f>AVERAGE(K23:K26)</f>
        <v>25.879134871805224</v>
      </c>
      <c r="L27" s="45"/>
      <c r="M27" s="45"/>
    </row>
    <row r="28" spans="1:17" x14ac:dyDescent="0.45">
      <c r="C28" s="4">
        <v>0.93</v>
      </c>
      <c r="D28" s="4">
        <v>1.4</v>
      </c>
      <c r="E28" s="4">
        <v>0.61</v>
      </c>
      <c r="F28" s="3">
        <v>0.8</v>
      </c>
      <c r="G28" s="3">
        <v>0.69</v>
      </c>
      <c r="H28" s="3">
        <v>0.41</v>
      </c>
    </row>
    <row r="29" spans="1:17" x14ac:dyDescent="0.45">
      <c r="C29" s="49" t="s">
        <v>47</v>
      </c>
      <c r="D29" s="49"/>
      <c r="E29" s="49"/>
      <c r="F29" s="49" t="s">
        <v>48</v>
      </c>
      <c r="G29" s="49"/>
      <c r="H29" s="49"/>
    </row>
    <row r="30" spans="1:17" x14ac:dyDescent="0.45">
      <c r="C30" s="4" t="s">
        <v>421</v>
      </c>
      <c r="D30" s="4" t="s">
        <v>418</v>
      </c>
      <c r="E30" s="4" t="s">
        <v>419</v>
      </c>
      <c r="F30" s="4" t="s">
        <v>421</v>
      </c>
      <c r="G30" s="4" t="s">
        <v>418</v>
      </c>
      <c r="H30" s="4" t="s">
        <v>419</v>
      </c>
    </row>
    <row r="31" spans="1:17" x14ac:dyDescent="0.45">
      <c r="A31" t="s">
        <v>424</v>
      </c>
      <c r="B31" t="s">
        <v>109</v>
      </c>
      <c r="C31" s="3">
        <v>2.0699999999999998</v>
      </c>
      <c r="D31" s="3">
        <v>1.74</v>
      </c>
      <c r="E31" s="3">
        <v>1.54</v>
      </c>
      <c r="F31" s="3">
        <v>1.25</v>
      </c>
      <c r="G31" s="3">
        <v>1.1100000000000001</v>
      </c>
      <c r="H31" s="3">
        <v>0.89</v>
      </c>
      <c r="J31" s="6">
        <f>((C32-C31)/C31)*100</f>
        <v>19.323671497584559</v>
      </c>
      <c r="K31" s="6">
        <f>((F32-F31)/F31)*100</f>
        <v>17.599999999999998</v>
      </c>
      <c r="L31" s="6"/>
      <c r="M31" s="6"/>
    </row>
    <row r="32" spans="1:17" x14ac:dyDescent="0.45">
      <c r="B32" t="s">
        <v>110</v>
      </c>
      <c r="C32" s="3">
        <v>2.4700000000000002</v>
      </c>
      <c r="D32" s="3">
        <v>2.2400000000000002</v>
      </c>
      <c r="E32" s="3">
        <v>2.04</v>
      </c>
      <c r="F32" s="3">
        <v>1.47</v>
      </c>
      <c r="G32" s="3">
        <v>1.34</v>
      </c>
      <c r="H32" s="3">
        <v>1.1100000000000001</v>
      </c>
      <c r="J32" s="6">
        <f>((D32-D31)/D31)*100</f>
        <v>28.735632183908059</v>
      </c>
      <c r="K32" s="6">
        <f>((G32-G31)/G31)*100</f>
        <v>20.720720720720717</v>
      </c>
      <c r="L32" s="6"/>
      <c r="M32" s="6"/>
    </row>
    <row r="33" spans="1:47" x14ac:dyDescent="0.45">
      <c r="B33" t="s">
        <v>46</v>
      </c>
      <c r="C33" s="3">
        <f>AVERAGE(C31:C32)</f>
        <v>2.27</v>
      </c>
      <c r="D33" s="3">
        <f t="shared" ref="D33" si="11">AVERAGE(D31:D32)</f>
        <v>1.9900000000000002</v>
      </c>
      <c r="E33" s="3">
        <f t="shared" ref="E33" si="12">AVERAGE(E31:E32)</f>
        <v>1.79</v>
      </c>
      <c r="F33" s="3">
        <f t="shared" ref="F33" si="13">AVERAGE(F31:F32)</f>
        <v>1.3599999999999999</v>
      </c>
      <c r="G33" s="3">
        <f t="shared" ref="G33" si="14">AVERAGE(G31:G32)</f>
        <v>1.2250000000000001</v>
      </c>
      <c r="H33" s="3">
        <f t="shared" ref="H33" si="15">AVERAGE(H31:H32)</f>
        <v>1</v>
      </c>
      <c r="J33" s="6"/>
      <c r="K33" s="6"/>
      <c r="L33" s="6"/>
      <c r="M33" s="6"/>
    </row>
    <row r="34" spans="1:47" x14ac:dyDescent="0.45">
      <c r="C34" s="3">
        <v>0.14000000000000001</v>
      </c>
      <c r="D34" s="3">
        <v>7.0000000000000007E-2</v>
      </c>
      <c r="E34" s="3">
        <v>0.1</v>
      </c>
      <c r="F34" s="3">
        <v>0.12</v>
      </c>
      <c r="G34" s="3">
        <v>0.12</v>
      </c>
      <c r="H34" s="3">
        <v>0.08</v>
      </c>
      <c r="J34" s="6">
        <f>((E32-E31)/E31)*100</f>
        <v>32.467532467532465</v>
      </c>
      <c r="K34" s="6">
        <f>((H32-H31)/H31)*100</f>
        <v>24.719101123595514</v>
      </c>
      <c r="L34" s="6"/>
      <c r="M34" s="6"/>
    </row>
    <row r="35" spans="1:47" x14ac:dyDescent="0.45">
      <c r="C35" s="3">
        <v>0.12</v>
      </c>
      <c r="D35" s="3">
        <v>0.16</v>
      </c>
      <c r="E35" s="3">
        <v>0.13</v>
      </c>
      <c r="F35" s="3">
        <v>0.12</v>
      </c>
      <c r="G35" s="3">
        <v>0.13</v>
      </c>
      <c r="H35" s="3">
        <v>0.1</v>
      </c>
      <c r="J35" s="45">
        <f>AVERAGE(J31:J34)</f>
        <v>26.842278716341696</v>
      </c>
      <c r="K35" s="45">
        <f>AVERAGE(K31:K34)</f>
        <v>21.013273948105411</v>
      </c>
      <c r="L35" s="45"/>
      <c r="M35" s="45"/>
    </row>
    <row r="36" spans="1:47" x14ac:dyDescent="0.45">
      <c r="C36" s="4">
        <v>0.11</v>
      </c>
      <c r="D36" s="4">
        <v>0.11</v>
      </c>
      <c r="E36" s="4">
        <v>0.1</v>
      </c>
      <c r="F36" s="3">
        <v>0.12</v>
      </c>
      <c r="G36" s="3">
        <v>0.13</v>
      </c>
      <c r="H36" s="3">
        <v>0.09</v>
      </c>
    </row>
    <row r="37" spans="1:47" x14ac:dyDescent="0.45">
      <c r="C37" s="49" t="s">
        <v>47</v>
      </c>
      <c r="D37" s="49"/>
      <c r="E37" s="49"/>
      <c r="F37" s="49" t="s">
        <v>48</v>
      </c>
      <c r="G37" s="49"/>
      <c r="H37" s="49"/>
    </row>
    <row r="38" spans="1:47" x14ac:dyDescent="0.45">
      <c r="C38" s="4" t="s">
        <v>421</v>
      </c>
      <c r="D38" s="4" t="s">
        <v>418</v>
      </c>
      <c r="E38" s="4" t="s">
        <v>419</v>
      </c>
      <c r="F38" s="4" t="s">
        <v>421</v>
      </c>
      <c r="G38" s="4" t="s">
        <v>418</v>
      </c>
      <c r="H38" s="4" t="s">
        <v>419</v>
      </c>
      <c r="AP38" s="4"/>
      <c r="AQ38" s="4"/>
      <c r="AR38" s="4"/>
    </row>
    <row r="39" spans="1:47" x14ac:dyDescent="0.45">
      <c r="A39" t="s">
        <v>425</v>
      </c>
      <c r="B39" t="s">
        <v>109</v>
      </c>
      <c r="C39" s="3">
        <v>7.45</v>
      </c>
      <c r="D39" s="3">
        <v>6.93</v>
      </c>
      <c r="E39" s="3">
        <v>5.92</v>
      </c>
      <c r="F39" s="3">
        <v>2.4900000000000002</v>
      </c>
      <c r="G39" s="3">
        <v>2.08</v>
      </c>
      <c r="H39" s="3">
        <v>1.71</v>
      </c>
      <c r="J39" s="6">
        <f>((C40-C39)/C39)*100</f>
        <v>36.644295302013411</v>
      </c>
      <c r="K39" s="6">
        <f>((F40-F39)/F39)*100</f>
        <v>15.662650602409625</v>
      </c>
      <c r="L39" s="6"/>
      <c r="M39" s="6"/>
      <c r="AN39" s="49"/>
      <c r="AP39" s="5"/>
      <c r="AQ39" s="5"/>
      <c r="AR39" s="5"/>
      <c r="AS39" s="5"/>
      <c r="AT39" s="5"/>
      <c r="AU39" s="5"/>
    </row>
    <row r="40" spans="1:47" x14ac:dyDescent="0.45">
      <c r="B40" t="s">
        <v>110</v>
      </c>
      <c r="C40" s="3">
        <v>10.18</v>
      </c>
      <c r="D40" s="3">
        <v>9.6300000000000008</v>
      </c>
      <c r="E40" s="3">
        <v>8.26</v>
      </c>
      <c r="F40" s="3">
        <v>2.88</v>
      </c>
      <c r="G40" s="3">
        <v>2.58</v>
      </c>
      <c r="H40" s="3">
        <v>2.2000000000000002</v>
      </c>
      <c r="J40" s="6">
        <f>((D40-D39)/D39)*100</f>
        <v>38.96103896103898</v>
      </c>
      <c r="K40" s="6">
        <f>((G40-G39)/G39)*100</f>
        <v>24.038461538461537</v>
      </c>
      <c r="L40" s="6"/>
      <c r="M40" s="6"/>
      <c r="AN40" s="49"/>
      <c r="AP40" s="5"/>
      <c r="AQ40" s="5"/>
      <c r="AR40" s="5"/>
      <c r="AS40" s="5"/>
      <c r="AT40" s="5"/>
      <c r="AU40" s="5"/>
    </row>
    <row r="41" spans="1:47" x14ac:dyDescent="0.45">
      <c r="B41" t="s">
        <v>46</v>
      </c>
      <c r="C41" s="3">
        <f>AVERAGE(C39:C40)</f>
        <v>8.8149999999999995</v>
      </c>
      <c r="D41" s="3">
        <f t="shared" ref="D41" si="16">AVERAGE(D39:D40)</f>
        <v>8.2800000000000011</v>
      </c>
      <c r="E41" s="3">
        <f t="shared" ref="E41" si="17">AVERAGE(E39:E40)</f>
        <v>7.09</v>
      </c>
      <c r="F41" s="3">
        <f t="shared" ref="F41" si="18">AVERAGE(F39:F40)</f>
        <v>2.6850000000000001</v>
      </c>
      <c r="G41" s="3">
        <f t="shared" ref="G41" si="19">AVERAGE(G39:G40)</f>
        <v>2.33</v>
      </c>
      <c r="H41" s="3">
        <f t="shared" ref="H41" si="20">AVERAGE(H39:H40)</f>
        <v>1.9550000000000001</v>
      </c>
      <c r="J41" s="6"/>
      <c r="K41" s="6"/>
      <c r="L41" s="6"/>
      <c r="M41" s="6"/>
      <c r="AN41" s="4"/>
      <c r="AP41" s="5"/>
      <c r="AQ41" s="5"/>
      <c r="AR41" s="5"/>
      <c r="AS41" s="5"/>
      <c r="AT41" s="5"/>
      <c r="AU41" s="5"/>
    </row>
    <row r="42" spans="1:47" x14ac:dyDescent="0.45">
      <c r="C42" s="3">
        <v>0.21</v>
      </c>
      <c r="D42" s="3">
        <v>0.24</v>
      </c>
      <c r="E42" s="3">
        <v>0.25</v>
      </c>
      <c r="F42" s="3">
        <v>0.21</v>
      </c>
      <c r="G42" s="3">
        <v>0.18</v>
      </c>
      <c r="H42" s="3">
        <v>0.11</v>
      </c>
      <c r="J42" s="6">
        <f>((E40-E39)/E39)*100</f>
        <v>39.527027027027025</v>
      </c>
      <c r="K42" s="6">
        <f>((H40-H39)/H39)*100</f>
        <v>28.654970760233933</v>
      </c>
      <c r="L42" s="6"/>
      <c r="M42" s="6"/>
      <c r="AN42" s="49"/>
      <c r="AP42" s="5"/>
      <c r="AQ42" s="5"/>
      <c r="AR42" s="5"/>
      <c r="AS42" s="5"/>
      <c r="AT42" s="5"/>
      <c r="AU42" s="5"/>
    </row>
    <row r="43" spans="1:47" x14ac:dyDescent="0.45">
      <c r="C43" s="3">
        <v>0.45</v>
      </c>
      <c r="D43" s="3">
        <v>0.42</v>
      </c>
      <c r="E43" s="3">
        <v>0.37</v>
      </c>
      <c r="F43" s="3">
        <v>0.22</v>
      </c>
      <c r="G43" s="3">
        <v>0.15</v>
      </c>
      <c r="H43" s="3">
        <v>0.14000000000000001</v>
      </c>
      <c r="J43" s="45">
        <f>AVERAGE(J39:J42)</f>
        <v>38.377453763359803</v>
      </c>
      <c r="K43" s="45">
        <f>AVERAGE(K39:K42)</f>
        <v>22.785360967035032</v>
      </c>
      <c r="L43" s="45"/>
      <c r="M43" s="45"/>
      <c r="AN43" s="49"/>
      <c r="AP43" s="5"/>
      <c r="AQ43" s="5"/>
      <c r="AR43" s="5"/>
      <c r="AS43" s="5"/>
      <c r="AT43" s="5"/>
      <c r="AU43" s="5"/>
    </row>
    <row r="44" spans="1:47" x14ac:dyDescent="0.45">
      <c r="C44" s="4">
        <v>0.3</v>
      </c>
      <c r="D44" s="4">
        <v>0.31</v>
      </c>
      <c r="E44" s="4">
        <v>0.28999999999999998</v>
      </c>
      <c r="F44" s="3">
        <v>0.21</v>
      </c>
      <c r="G44" s="3">
        <v>0.16</v>
      </c>
      <c r="H44" s="3">
        <v>0.12</v>
      </c>
      <c r="AN44" s="49"/>
      <c r="AP44" s="4"/>
      <c r="AQ44" s="4"/>
      <c r="AR44" s="4"/>
      <c r="AS44" s="5"/>
      <c r="AT44" s="5"/>
      <c r="AU44" s="5"/>
    </row>
    <row r="45" spans="1:47" x14ac:dyDescent="0.45">
      <c r="C45" s="49" t="s">
        <v>47</v>
      </c>
      <c r="D45" s="49"/>
      <c r="E45" s="49"/>
      <c r="F45" s="49" t="s">
        <v>48</v>
      </c>
      <c r="G45" s="49"/>
      <c r="H45" s="49"/>
      <c r="AN45" s="49"/>
      <c r="AP45" s="4"/>
      <c r="AQ45" s="4"/>
      <c r="AR45" s="4"/>
      <c r="AS45" s="5"/>
      <c r="AT45" s="5"/>
      <c r="AU45" s="5"/>
    </row>
    <row r="46" spans="1:47" x14ac:dyDescent="0.45">
      <c r="C46" s="4" t="s">
        <v>421</v>
      </c>
      <c r="D46" s="4" t="s">
        <v>418</v>
      </c>
      <c r="E46" s="4" t="s">
        <v>419</v>
      </c>
      <c r="F46" s="4" t="s">
        <v>421</v>
      </c>
      <c r="G46" s="4" t="s">
        <v>418</v>
      </c>
      <c r="H46" s="4" t="s">
        <v>419</v>
      </c>
    </row>
    <row r="47" spans="1:47" x14ac:dyDescent="0.45">
      <c r="A47" t="s">
        <v>426</v>
      </c>
      <c r="B47" t="s">
        <v>109</v>
      </c>
      <c r="C47" s="5">
        <v>0.61899999999999999</v>
      </c>
      <c r="D47" s="5">
        <v>0.57499999999999996</v>
      </c>
      <c r="E47" s="5">
        <v>0.54200000000000004</v>
      </c>
      <c r="F47" s="5">
        <v>0.60599999999999998</v>
      </c>
      <c r="G47" s="4">
        <v>0.54500000000000004</v>
      </c>
      <c r="H47" s="4">
        <v>0.51500000000000001</v>
      </c>
      <c r="J47" s="6">
        <f>((C48-C47)/C47)*100</f>
        <v>4.6849757673667245</v>
      </c>
      <c r="K47" s="6">
        <f>((F48-F47)/F47)*100</f>
        <v>4.6204620462046249</v>
      </c>
      <c r="L47" s="6"/>
      <c r="M47" s="6"/>
    </row>
    <row r="48" spans="1:47" x14ac:dyDescent="0.45">
      <c r="B48" t="s">
        <v>110</v>
      </c>
      <c r="C48" s="5">
        <v>0.64800000000000002</v>
      </c>
      <c r="D48" s="5">
        <v>0.59799999999999998</v>
      </c>
      <c r="E48" s="5">
        <v>0.56299999999999994</v>
      </c>
      <c r="F48" s="5">
        <v>0.63400000000000001</v>
      </c>
      <c r="G48" s="5">
        <v>0.56899999999999995</v>
      </c>
      <c r="H48" s="5">
        <v>0.54</v>
      </c>
      <c r="J48" s="6">
        <f>((D48-D47)/D47)*100</f>
        <v>4.0000000000000036</v>
      </c>
      <c r="K48" s="6">
        <f>((G48-G47)/G47)*100</f>
        <v>4.4036697247706247</v>
      </c>
      <c r="L48" s="6"/>
      <c r="M48" s="6"/>
      <c r="AN48" s="49" t="s">
        <v>436</v>
      </c>
      <c r="AO48" s="49"/>
      <c r="AP48" s="49"/>
      <c r="AQ48" s="49" t="s">
        <v>437</v>
      </c>
      <c r="AR48" s="49"/>
      <c r="AS48" s="49"/>
    </row>
    <row r="49" spans="1:45" x14ac:dyDescent="0.45">
      <c r="B49" t="s">
        <v>46</v>
      </c>
      <c r="C49" s="5">
        <f>AVERAGE(C47:C48)</f>
        <v>0.63349999999999995</v>
      </c>
      <c r="D49" s="5">
        <f t="shared" ref="D49" si="21">AVERAGE(D47:D48)</f>
        <v>0.58650000000000002</v>
      </c>
      <c r="E49" s="5">
        <f t="shared" ref="E49" si="22">AVERAGE(E47:E48)</f>
        <v>0.55249999999999999</v>
      </c>
      <c r="F49" s="5">
        <f t="shared" ref="F49" si="23">AVERAGE(F47:F48)</f>
        <v>0.62</v>
      </c>
      <c r="G49" s="5">
        <f t="shared" ref="G49" si="24">AVERAGE(G47:G48)</f>
        <v>0.55699999999999994</v>
      </c>
      <c r="H49" s="5">
        <f t="shared" ref="H49" si="25">AVERAGE(H47:H48)</f>
        <v>0.52750000000000008</v>
      </c>
      <c r="J49" s="6"/>
      <c r="K49" s="6"/>
      <c r="L49" s="6"/>
      <c r="M49" s="6"/>
      <c r="AN49" s="4"/>
      <c r="AO49" s="4"/>
      <c r="AP49" s="4"/>
      <c r="AQ49" s="4"/>
      <c r="AR49" s="4"/>
      <c r="AS49" s="4"/>
    </row>
    <row r="50" spans="1:45" x14ac:dyDescent="0.45">
      <c r="C50" s="5">
        <v>0.01</v>
      </c>
      <c r="D50" s="5">
        <v>1.2999999999999999E-2</v>
      </c>
      <c r="E50" s="5">
        <v>1.2999999999999999E-2</v>
      </c>
      <c r="F50" s="5">
        <v>1.6E-2</v>
      </c>
      <c r="G50" s="5">
        <v>1.2E-2</v>
      </c>
      <c r="H50" s="5">
        <v>1.0999999999999999E-2</v>
      </c>
      <c r="J50" s="6">
        <f>((E48-E47)/E47)*100</f>
        <v>3.8745387453874369</v>
      </c>
      <c r="K50" s="6">
        <f>((H48-H47)/H47)*100</f>
        <v>4.854368932038839</v>
      </c>
      <c r="L50" s="6"/>
      <c r="M50" s="6"/>
      <c r="AN50" s="4" t="s">
        <v>421</v>
      </c>
      <c r="AO50" s="4" t="s">
        <v>418</v>
      </c>
      <c r="AP50" s="4" t="s">
        <v>419</v>
      </c>
      <c r="AQ50" s="4" t="s">
        <v>421</v>
      </c>
      <c r="AR50" s="4" t="s">
        <v>418</v>
      </c>
      <c r="AS50" s="4" t="s">
        <v>419</v>
      </c>
    </row>
    <row r="51" spans="1:45" x14ac:dyDescent="0.45">
      <c r="C51" s="5">
        <v>0.02</v>
      </c>
      <c r="D51" s="5">
        <v>1.4E-2</v>
      </c>
      <c r="E51" s="5">
        <v>1.7000000000000001E-2</v>
      </c>
      <c r="F51" s="5">
        <v>2.1000000000000001E-2</v>
      </c>
      <c r="G51" s="5">
        <v>0.01</v>
      </c>
      <c r="H51" s="5">
        <v>1.2999999999999999E-2</v>
      </c>
      <c r="J51" s="45">
        <f>AVERAGE(J47:J50)</f>
        <v>4.1865048375847218</v>
      </c>
      <c r="K51" s="45">
        <f>AVERAGE(K47:K50)</f>
        <v>4.6261669010046953</v>
      </c>
      <c r="L51" s="45"/>
      <c r="M51" s="45"/>
      <c r="AL51" t="s">
        <v>435</v>
      </c>
      <c r="AM51" t="s">
        <v>433</v>
      </c>
      <c r="AN51" s="33">
        <v>3.1280000000000001</v>
      </c>
      <c r="AO51" s="33">
        <v>2.6339999999999999</v>
      </c>
      <c r="AP51" s="33">
        <v>2.3929999999999998</v>
      </c>
      <c r="AQ51" s="33">
        <v>4.45</v>
      </c>
      <c r="AR51" s="33">
        <v>3.9350000000000001</v>
      </c>
      <c r="AS51" s="33">
        <v>3.444</v>
      </c>
    </row>
    <row r="52" spans="1:45" x14ac:dyDescent="0.45">
      <c r="C52" s="4">
        <v>1.2999999999999999E-2</v>
      </c>
      <c r="D52" s="4">
        <v>1.2999999999999999E-2</v>
      </c>
      <c r="E52" s="4">
        <v>1.4999999999999999E-2</v>
      </c>
      <c r="F52" s="5">
        <v>1.7999999999999999E-2</v>
      </c>
      <c r="G52" s="5">
        <v>8.9999999999999993E-3</v>
      </c>
      <c r="H52" s="5">
        <v>1.2E-2</v>
      </c>
      <c r="AM52" t="s">
        <v>434</v>
      </c>
      <c r="AN52" s="33">
        <v>3.4860000000000002</v>
      </c>
      <c r="AO52" s="33">
        <v>3.0249999999999999</v>
      </c>
      <c r="AP52" s="33">
        <v>2.8279999999999998</v>
      </c>
      <c r="AQ52" s="33">
        <v>4.8860000000000001</v>
      </c>
      <c r="AR52" s="33">
        <v>4.5010000000000003</v>
      </c>
      <c r="AS52" s="33">
        <v>3.984</v>
      </c>
    </row>
    <row r="53" spans="1:45" x14ac:dyDescent="0.45">
      <c r="C53" s="49" t="s">
        <v>47</v>
      </c>
      <c r="D53" s="49"/>
      <c r="E53" s="49"/>
      <c r="F53" s="49" t="s">
        <v>48</v>
      </c>
      <c r="G53" s="49"/>
      <c r="H53" s="49"/>
      <c r="AN53" s="33">
        <v>0.23200000000000001</v>
      </c>
      <c r="AO53" s="33">
        <v>0.222</v>
      </c>
      <c r="AP53" s="33">
        <v>0.151</v>
      </c>
      <c r="AQ53" s="33">
        <v>0.28199999999999997</v>
      </c>
      <c r="AR53" s="33">
        <v>0.22800000000000001</v>
      </c>
      <c r="AS53" s="33">
        <v>0.17599999999999999</v>
      </c>
    </row>
    <row r="54" spans="1:45" x14ac:dyDescent="0.45">
      <c r="C54" s="4" t="s">
        <v>421</v>
      </c>
      <c r="D54" s="4" t="s">
        <v>418</v>
      </c>
      <c r="E54" s="4" t="s">
        <v>419</v>
      </c>
      <c r="F54" s="4" t="s">
        <v>421</v>
      </c>
      <c r="G54" s="4" t="s">
        <v>418</v>
      </c>
      <c r="H54" s="4" t="s">
        <v>419</v>
      </c>
      <c r="AN54" s="33">
        <v>0.28299999999999997</v>
      </c>
      <c r="AO54" s="33">
        <v>0.24</v>
      </c>
      <c r="AP54" s="33">
        <v>0.17</v>
      </c>
      <c r="AQ54" s="33">
        <v>0.25600000000000001</v>
      </c>
      <c r="AR54" s="33">
        <v>0.24299999999999999</v>
      </c>
      <c r="AS54" s="33">
        <v>0.193</v>
      </c>
    </row>
    <row r="55" spans="1:45" x14ac:dyDescent="0.45">
      <c r="A55" t="s">
        <v>427</v>
      </c>
      <c r="B55" t="s">
        <v>109</v>
      </c>
      <c r="C55" s="5">
        <v>0.54100000000000004</v>
      </c>
      <c r="D55" s="5">
        <v>0.52800000000000002</v>
      </c>
      <c r="E55" s="5">
        <v>0.51500000000000001</v>
      </c>
      <c r="F55" s="5">
        <v>0.55300000000000005</v>
      </c>
      <c r="G55" s="5">
        <v>0.53200000000000003</v>
      </c>
      <c r="H55" s="5">
        <v>0.51600000000000001</v>
      </c>
      <c r="J55" s="6">
        <f>((C56-C55)/C55)*100</f>
        <v>3.881700554528654</v>
      </c>
      <c r="K55" s="6">
        <f>((F56-F55)/F55)*100</f>
        <v>4.1591320072332563</v>
      </c>
      <c r="L55" s="6"/>
      <c r="M55" s="6"/>
    </row>
    <row r="56" spans="1:45" x14ac:dyDescent="0.45">
      <c r="B56" t="s">
        <v>110</v>
      </c>
      <c r="C56" s="5">
        <v>0.56200000000000006</v>
      </c>
      <c r="D56" s="5">
        <v>0.55100000000000005</v>
      </c>
      <c r="E56" s="5">
        <v>0.53800000000000003</v>
      </c>
      <c r="F56" s="5">
        <v>0.57599999999999996</v>
      </c>
      <c r="G56" s="5">
        <v>0.55200000000000005</v>
      </c>
      <c r="H56" s="5">
        <v>0.53500000000000003</v>
      </c>
      <c r="J56" s="6">
        <f>((D56-D55)/D55)*100</f>
        <v>4.35606060606061</v>
      </c>
      <c r="K56" s="6">
        <f>((G56-G55)/G55)*100</f>
        <v>3.7593984962406046</v>
      </c>
      <c r="L56" s="6"/>
      <c r="M56" s="6"/>
    </row>
    <row r="57" spans="1:45" x14ac:dyDescent="0.45">
      <c r="B57" t="s">
        <v>46</v>
      </c>
      <c r="C57" s="5">
        <f>AVERAGE(C55:C56)</f>
        <v>0.5515000000000001</v>
      </c>
      <c r="D57" s="5">
        <f t="shared" ref="D57" si="26">AVERAGE(D55:D56)</f>
        <v>0.53950000000000009</v>
      </c>
      <c r="E57" s="5">
        <f t="shared" ref="E57" si="27">AVERAGE(E55:E56)</f>
        <v>0.52649999999999997</v>
      </c>
      <c r="F57" s="5">
        <f t="shared" ref="F57" si="28">AVERAGE(F55:F56)</f>
        <v>0.5645</v>
      </c>
      <c r="G57" s="5">
        <f t="shared" ref="G57" si="29">AVERAGE(G55:G56)</f>
        <v>0.54200000000000004</v>
      </c>
      <c r="H57" s="5">
        <f t="shared" ref="H57" si="30">AVERAGE(H55:H56)</f>
        <v>0.52550000000000008</v>
      </c>
      <c r="J57" s="6"/>
      <c r="K57" s="6"/>
      <c r="L57" s="6"/>
      <c r="M57" s="6"/>
    </row>
    <row r="58" spans="1:45" x14ac:dyDescent="0.45">
      <c r="C58" s="5">
        <v>2.1000000000000001E-2</v>
      </c>
      <c r="D58" s="5">
        <v>1.4E-2</v>
      </c>
      <c r="E58" s="5">
        <v>1.4999999999999999E-2</v>
      </c>
      <c r="F58" s="5">
        <v>1.7999999999999999E-2</v>
      </c>
      <c r="G58" s="5">
        <v>8.9999999999999993E-3</v>
      </c>
      <c r="H58" s="5">
        <v>1.2999999999999999E-2</v>
      </c>
      <c r="J58" s="6">
        <f>((E56-E55)/E55)*100</f>
        <v>4.4660194174757324</v>
      </c>
      <c r="K58" s="6">
        <f>((H56-H55)/H55)*100</f>
        <v>3.6821705426356619</v>
      </c>
      <c r="L58" s="6"/>
      <c r="M58" s="6"/>
    </row>
    <row r="59" spans="1:45" x14ac:dyDescent="0.45">
      <c r="C59" s="5">
        <v>1.4999999999999999E-2</v>
      </c>
      <c r="D59" s="5">
        <v>8.0000000000000002E-3</v>
      </c>
      <c r="E59" s="5">
        <v>1.7999999999999999E-2</v>
      </c>
      <c r="F59" s="5">
        <v>1.2E-2</v>
      </c>
      <c r="G59" s="5">
        <v>1.9E-2</v>
      </c>
      <c r="H59" s="5">
        <v>1.0999999999999999E-2</v>
      </c>
      <c r="J59" s="45">
        <f>AVERAGE(J55:J58)</f>
        <v>4.2345935260216656</v>
      </c>
      <c r="K59" s="45">
        <f>AVERAGE(K55:K58)</f>
        <v>3.8669003487031741</v>
      </c>
      <c r="L59" s="45"/>
      <c r="M59" s="45"/>
    </row>
    <row r="60" spans="1:45" x14ac:dyDescent="0.45">
      <c r="C60" s="4">
        <v>1.7999999999999999E-2</v>
      </c>
      <c r="D60" s="4">
        <v>1.0999999999999999E-2</v>
      </c>
      <c r="E60" s="4">
        <v>1.4E-2</v>
      </c>
      <c r="F60" s="4">
        <v>1.7999999999999999E-2</v>
      </c>
      <c r="G60" s="4">
        <v>8.9999999999999993E-3</v>
      </c>
      <c r="H60" s="4">
        <v>1.2E-2</v>
      </c>
    </row>
    <row r="63" spans="1:45" x14ac:dyDescent="0.45">
      <c r="C63" s="49" t="s">
        <v>47</v>
      </c>
      <c r="D63" s="49"/>
      <c r="E63" s="49"/>
      <c r="F63" s="49" t="s">
        <v>48</v>
      </c>
      <c r="G63" s="49"/>
      <c r="H63" s="49"/>
    </row>
    <row r="64" spans="1:45" x14ac:dyDescent="0.45">
      <c r="C64" s="4" t="s">
        <v>421</v>
      </c>
      <c r="D64" s="4" t="s">
        <v>418</v>
      </c>
      <c r="E64" s="4" t="s">
        <v>419</v>
      </c>
      <c r="F64" s="4" t="s">
        <v>421</v>
      </c>
      <c r="G64" s="4" t="s">
        <v>418</v>
      </c>
      <c r="H64" s="4" t="s">
        <v>419</v>
      </c>
    </row>
    <row r="65" spans="1:13" x14ac:dyDescent="0.45">
      <c r="A65" t="s">
        <v>431</v>
      </c>
      <c r="B65" t="s">
        <v>109</v>
      </c>
      <c r="C65" s="3">
        <v>3.66</v>
      </c>
      <c r="D65" s="3">
        <v>4.38</v>
      </c>
      <c r="E65" s="5">
        <v>5.17</v>
      </c>
      <c r="F65" s="3">
        <v>3.17</v>
      </c>
      <c r="G65" s="3">
        <v>3.9</v>
      </c>
      <c r="H65" s="3">
        <v>4.59</v>
      </c>
      <c r="J65" s="4">
        <f>((C65-C66)/C65)*100</f>
        <v>15.846994535519126</v>
      </c>
      <c r="K65" s="4">
        <f>((F65-F66)/F65)*100</f>
        <v>17.034700315457414</v>
      </c>
      <c r="L65" s="4"/>
      <c r="M65" s="4"/>
    </row>
    <row r="66" spans="1:13" x14ac:dyDescent="0.45">
      <c r="B66" t="s">
        <v>110</v>
      </c>
      <c r="C66" s="3">
        <v>3.08</v>
      </c>
      <c r="D66" s="3">
        <v>3.5</v>
      </c>
      <c r="E66" s="5">
        <v>4.1399999999999997</v>
      </c>
      <c r="F66" s="3">
        <v>2.63</v>
      </c>
      <c r="G66" s="3">
        <v>3.09</v>
      </c>
      <c r="H66" s="4">
        <v>3.58</v>
      </c>
      <c r="J66" s="4">
        <f>((D65-D66)/D65)*100</f>
        <v>20.091324200913242</v>
      </c>
      <c r="K66" s="4">
        <f>((G65-G66)/G65)*100</f>
        <v>20.76923076923077</v>
      </c>
      <c r="L66" s="4"/>
      <c r="M66" s="4"/>
    </row>
    <row r="67" spans="1:13" x14ac:dyDescent="0.45">
      <c r="B67" t="s">
        <v>46</v>
      </c>
      <c r="C67" s="3">
        <f>AVERAGE(C65:C66)</f>
        <v>3.37</v>
      </c>
      <c r="D67" s="3">
        <f t="shared" ref="D67" si="31">AVERAGE(D65:D66)</f>
        <v>3.94</v>
      </c>
      <c r="E67" s="3">
        <f t="shared" ref="E67" si="32">AVERAGE(E65:E66)</f>
        <v>4.6549999999999994</v>
      </c>
      <c r="F67" s="3">
        <f t="shared" ref="F67" si="33">AVERAGE(F65:F66)</f>
        <v>2.9</v>
      </c>
      <c r="G67" s="3">
        <f t="shared" ref="G67" si="34">AVERAGE(G65:G66)</f>
        <v>3.4950000000000001</v>
      </c>
      <c r="H67" s="3">
        <f t="shared" ref="H67" si="35">AVERAGE(H65:H66)</f>
        <v>4.085</v>
      </c>
      <c r="J67" s="4"/>
      <c r="K67" s="4"/>
      <c r="L67" s="4"/>
      <c r="M67" s="4"/>
    </row>
    <row r="68" spans="1:13" x14ac:dyDescent="0.45">
      <c r="C68" s="3">
        <v>0.3</v>
      </c>
      <c r="D68" s="4">
        <v>0.51</v>
      </c>
      <c r="E68" s="4">
        <v>0.33</v>
      </c>
      <c r="F68" s="3">
        <v>0.16</v>
      </c>
      <c r="G68" s="4">
        <v>0.22</v>
      </c>
      <c r="H68" s="4">
        <v>0.22</v>
      </c>
      <c r="J68">
        <f>((E65-E66)/E65)*100</f>
        <v>19.92263056092844</v>
      </c>
      <c r="K68">
        <f>((H65-H66)/H65)*100</f>
        <v>22.004357298474943</v>
      </c>
    </row>
    <row r="69" spans="1:13" x14ac:dyDescent="0.45">
      <c r="C69" s="4">
        <v>0.28999999999999998</v>
      </c>
      <c r="D69" s="4">
        <v>0.39</v>
      </c>
      <c r="E69" s="4">
        <v>0.21</v>
      </c>
      <c r="F69" s="4">
        <v>0.13</v>
      </c>
      <c r="G69" s="4">
        <v>0.25</v>
      </c>
      <c r="H69" s="4">
        <v>0.21</v>
      </c>
      <c r="J69" s="45">
        <f>AVERAGE(J65:J68)</f>
        <v>18.620316432453603</v>
      </c>
      <c r="K69" s="45">
        <f>AVERAGE(K65:K68)</f>
        <v>19.936096127721044</v>
      </c>
      <c r="L69" s="45"/>
      <c r="M69" s="45"/>
    </row>
    <row r="70" spans="1:13" x14ac:dyDescent="0.45">
      <c r="C70" s="4">
        <v>0.28999999999999998</v>
      </c>
      <c r="D70" s="4">
        <v>0.44</v>
      </c>
      <c r="E70" s="4">
        <v>0.26</v>
      </c>
      <c r="F70" s="4">
        <v>0.13</v>
      </c>
      <c r="G70" s="4">
        <v>0.23</v>
      </c>
      <c r="H70" s="4">
        <v>0.2</v>
      </c>
    </row>
    <row r="71" spans="1:13" x14ac:dyDescent="0.45">
      <c r="C71" s="49" t="s">
        <v>47</v>
      </c>
      <c r="D71" s="49"/>
      <c r="E71" s="49"/>
      <c r="F71" s="49" t="s">
        <v>48</v>
      </c>
      <c r="G71" s="49"/>
      <c r="H71" s="49"/>
    </row>
    <row r="72" spans="1:13" x14ac:dyDescent="0.45">
      <c r="C72" s="4" t="s">
        <v>421</v>
      </c>
      <c r="D72" s="4" t="s">
        <v>418</v>
      </c>
      <c r="E72" s="4" t="s">
        <v>419</v>
      </c>
      <c r="F72" s="4" t="s">
        <v>421</v>
      </c>
      <c r="G72" s="4" t="s">
        <v>418</v>
      </c>
      <c r="H72" s="4" t="s">
        <v>419</v>
      </c>
    </row>
    <row r="73" spans="1:13" x14ac:dyDescent="0.45">
      <c r="A73" t="s">
        <v>432</v>
      </c>
      <c r="B73" t="s">
        <v>109</v>
      </c>
      <c r="C73" s="5">
        <v>0.75900000000000001</v>
      </c>
      <c r="D73" s="5">
        <v>0.67100000000000004</v>
      </c>
      <c r="E73" s="5">
        <v>0.63100000000000001</v>
      </c>
      <c r="F73" s="5">
        <v>0.80300000000000005</v>
      </c>
      <c r="G73" s="5">
        <v>0.73199999999999998</v>
      </c>
      <c r="H73" s="5">
        <v>0.71199999999999997</v>
      </c>
      <c r="J73" s="6">
        <f>((C74-C73)/C73)*100</f>
        <v>24.901185770750981</v>
      </c>
      <c r="K73" s="6">
        <f>((F74-F73)/F73)*100</f>
        <v>20.547945205479444</v>
      </c>
      <c r="L73" s="6"/>
      <c r="M73" s="6"/>
    </row>
    <row r="74" spans="1:13" x14ac:dyDescent="0.45">
      <c r="B74" t="s">
        <v>110</v>
      </c>
      <c r="C74" s="5">
        <v>0.94799999999999995</v>
      </c>
      <c r="D74" s="5">
        <v>0.81899999999999995</v>
      </c>
      <c r="E74" s="5">
        <v>0.80300000000000005</v>
      </c>
      <c r="F74" s="5">
        <v>0.96799999999999997</v>
      </c>
      <c r="G74" s="5">
        <v>0.90600000000000003</v>
      </c>
      <c r="H74" s="5">
        <v>0.872</v>
      </c>
      <c r="J74" s="6">
        <f>((D74-D73)/D73)*100</f>
        <v>22.05663189269745</v>
      </c>
      <c r="K74" s="6">
        <f>((G74-G73)/G73)*100</f>
        <v>23.770491803278695</v>
      </c>
      <c r="L74" s="6"/>
      <c r="M74" s="6"/>
    </row>
    <row r="75" spans="1:13" x14ac:dyDescent="0.45">
      <c r="B75" t="s">
        <v>46</v>
      </c>
      <c r="C75" s="5">
        <f>AVERAGE(C73:C74)</f>
        <v>0.85349999999999993</v>
      </c>
      <c r="D75" s="5">
        <f t="shared" ref="D75" si="36">AVERAGE(D73:D74)</f>
        <v>0.745</v>
      </c>
      <c r="E75" s="5">
        <f t="shared" ref="E75" si="37">AVERAGE(E73:E74)</f>
        <v>0.71700000000000008</v>
      </c>
      <c r="F75" s="5">
        <f t="shared" ref="F75" si="38">AVERAGE(F73:F74)</f>
        <v>0.88549999999999995</v>
      </c>
      <c r="G75" s="5">
        <f t="shared" ref="G75" si="39">AVERAGE(G73:G74)</f>
        <v>0.81899999999999995</v>
      </c>
      <c r="H75" s="5">
        <f t="shared" ref="H75" si="40">AVERAGE(H73:H74)</f>
        <v>0.79200000000000004</v>
      </c>
      <c r="J75" s="6"/>
      <c r="K75" s="6"/>
      <c r="L75" s="6"/>
      <c r="M75" s="6"/>
    </row>
    <row r="76" spans="1:13" x14ac:dyDescent="0.45">
      <c r="C76" s="5">
        <v>0.02</v>
      </c>
      <c r="D76" s="5">
        <v>3.3000000000000002E-2</v>
      </c>
      <c r="E76" s="5">
        <v>1.2E-2</v>
      </c>
      <c r="F76" s="5">
        <v>1.7999999999999999E-2</v>
      </c>
      <c r="G76" s="5">
        <v>2.9000000000000001E-2</v>
      </c>
      <c r="H76" s="5">
        <v>1.2999999999999999E-2</v>
      </c>
      <c r="J76" s="6">
        <f>((E74-E73)/E73)*100</f>
        <v>27.258320126782891</v>
      </c>
      <c r="K76" s="6">
        <f>((H74-H73)/H73)*100</f>
        <v>22.471910112359556</v>
      </c>
      <c r="L76" s="6"/>
      <c r="M76" s="6"/>
    </row>
    <row r="77" spans="1:13" x14ac:dyDescent="0.45">
      <c r="C77" s="5">
        <v>0.05</v>
      </c>
      <c r="D77" s="5">
        <v>0.06</v>
      </c>
      <c r="E77" s="5">
        <v>0.05</v>
      </c>
      <c r="F77" s="5">
        <v>4.5999999999999999E-2</v>
      </c>
      <c r="G77" s="5">
        <v>4.7E-2</v>
      </c>
      <c r="H77" s="5">
        <v>4.1000000000000002E-2</v>
      </c>
      <c r="J77" s="45">
        <f>AVERAGE(J73:J76)</f>
        <v>24.738712596743778</v>
      </c>
      <c r="K77" s="45">
        <f>AVERAGE(K73:K76)</f>
        <v>22.263449040372564</v>
      </c>
      <c r="L77" s="45"/>
      <c r="M77" s="45"/>
    </row>
    <row r="78" spans="1:13" x14ac:dyDescent="0.45">
      <c r="C78" s="4">
        <v>2.5000000000000001E-2</v>
      </c>
      <c r="D78" s="4">
        <v>4.2999999999999997E-2</v>
      </c>
      <c r="E78" s="4">
        <v>0.03</v>
      </c>
      <c r="F78" s="5">
        <v>2.4E-2</v>
      </c>
      <c r="G78" s="5">
        <v>3.1E-2</v>
      </c>
      <c r="H78" s="5">
        <v>2.3E-2</v>
      </c>
    </row>
    <row r="81" spans="1:14" x14ac:dyDescent="0.45">
      <c r="C81" s="49" t="s">
        <v>47</v>
      </c>
      <c r="D81" s="49"/>
      <c r="E81" s="49"/>
      <c r="F81" s="49" t="s">
        <v>48</v>
      </c>
      <c r="G81" s="49"/>
      <c r="H81" s="49"/>
    </row>
    <row r="82" spans="1:14" x14ac:dyDescent="0.45">
      <c r="C82" s="4" t="s">
        <v>421</v>
      </c>
      <c r="D82" s="4" t="s">
        <v>418</v>
      </c>
      <c r="E82" s="4" t="s">
        <v>419</v>
      </c>
      <c r="F82" s="4" t="s">
        <v>421</v>
      </c>
      <c r="G82" s="4" t="s">
        <v>418</v>
      </c>
      <c r="H82" s="4" t="s">
        <v>419</v>
      </c>
    </row>
    <row r="83" spans="1:14" x14ac:dyDescent="0.45">
      <c r="A83" t="s">
        <v>441</v>
      </c>
      <c r="B83" t="s">
        <v>109</v>
      </c>
      <c r="C83" s="5">
        <v>0.68</v>
      </c>
      <c r="D83" s="5">
        <v>0.86</v>
      </c>
      <c r="E83" s="5">
        <v>1.036</v>
      </c>
      <c r="F83" s="5">
        <v>0.18</v>
      </c>
      <c r="G83" s="5">
        <v>0.23400000000000001</v>
      </c>
      <c r="H83" s="5">
        <v>0.27700000000000002</v>
      </c>
      <c r="J83" s="4">
        <f>((C83-C84)/C83)*100</f>
        <v>22.352941176470591</v>
      </c>
      <c r="K83" s="4">
        <f>((F83-F84)/F83)*100</f>
        <v>22.222222222222214</v>
      </c>
      <c r="L83" s="4"/>
      <c r="M83" s="4"/>
      <c r="N83" s="16">
        <f>AVERAGE(F83:H83)</f>
        <v>0.23033333333333336</v>
      </c>
    </row>
    <row r="84" spans="1:14" x14ac:dyDescent="0.45">
      <c r="B84" t="s">
        <v>110</v>
      </c>
      <c r="C84" s="5">
        <v>0.52800000000000002</v>
      </c>
      <c r="D84" s="5">
        <v>0.66200000000000003</v>
      </c>
      <c r="E84" s="5">
        <v>0.76</v>
      </c>
      <c r="F84" s="5">
        <v>0.14000000000000001</v>
      </c>
      <c r="G84" s="5">
        <v>0.182</v>
      </c>
      <c r="H84" s="5">
        <v>0.217</v>
      </c>
      <c r="J84" s="4">
        <f>((D83-D84)/D83)*100</f>
        <v>23.023255813953483</v>
      </c>
      <c r="K84" s="4">
        <f>((G83-G84)/G83)*100</f>
        <v>22.222222222222229</v>
      </c>
      <c r="L84" s="4"/>
      <c r="M84" s="4"/>
      <c r="N84" s="16">
        <f>AVERAGE(F84:H84)</f>
        <v>0.17966666666666667</v>
      </c>
    </row>
    <row r="85" spans="1:14" x14ac:dyDescent="0.45">
      <c r="B85" t="s">
        <v>46</v>
      </c>
      <c r="C85" s="5">
        <f>AVERAGE(C83:C84)</f>
        <v>0.60400000000000009</v>
      </c>
      <c r="D85" s="5">
        <f t="shared" ref="D85" si="41">AVERAGE(D83:D84)</f>
        <v>0.76100000000000001</v>
      </c>
      <c r="E85" s="5">
        <f t="shared" ref="E85" si="42">AVERAGE(E83:E84)</f>
        <v>0.89800000000000002</v>
      </c>
      <c r="F85" s="5">
        <f t="shared" ref="F85" si="43">AVERAGE(F83:F84)</f>
        <v>0.16</v>
      </c>
      <c r="G85" s="5">
        <f t="shared" ref="G85" si="44">AVERAGE(G83:G84)</f>
        <v>0.20800000000000002</v>
      </c>
      <c r="H85" s="5">
        <f t="shared" ref="H85" si="45">AVERAGE(H83:H84)</f>
        <v>0.247</v>
      </c>
      <c r="J85" s="4"/>
      <c r="K85" s="4"/>
      <c r="L85" s="4"/>
      <c r="M85" s="4"/>
      <c r="N85" s="16"/>
    </row>
    <row r="86" spans="1:14" x14ac:dyDescent="0.45">
      <c r="C86" s="5">
        <v>7.0999999999999994E-2</v>
      </c>
      <c r="D86" s="5">
        <v>8.8999999999999996E-2</v>
      </c>
      <c r="E86" s="5">
        <v>6.5000000000000002E-2</v>
      </c>
      <c r="F86" s="5">
        <v>2.8000000000000001E-2</v>
      </c>
      <c r="G86" s="5">
        <v>2.5999999999999999E-2</v>
      </c>
      <c r="H86" s="5">
        <v>0.02</v>
      </c>
      <c r="J86">
        <f>((E83-E84)/E83)*100</f>
        <v>26.640926640926644</v>
      </c>
      <c r="K86">
        <f>((H83-H84)/H83)*100</f>
        <v>21.660649819494594</v>
      </c>
      <c r="N86" s="16">
        <f>AVERAGE(F91:H91)</f>
        <v>0.42733333333333334</v>
      </c>
    </row>
    <row r="87" spans="1:14" x14ac:dyDescent="0.45">
      <c r="C87" s="5">
        <v>6.0999999999999999E-2</v>
      </c>
      <c r="D87" s="5">
        <v>7.0999999999999994E-2</v>
      </c>
      <c r="E87" s="5">
        <v>6.7000000000000004E-2</v>
      </c>
      <c r="F87" s="5">
        <v>2.5000000000000001E-2</v>
      </c>
      <c r="G87" s="5">
        <v>2.3E-2</v>
      </c>
      <c r="H87" s="5">
        <v>1.6E-2</v>
      </c>
      <c r="J87" s="45">
        <f>AVERAGE(J83:J86)</f>
        <v>24.005707877116908</v>
      </c>
      <c r="K87" s="45">
        <f>AVERAGE(K83:K86)</f>
        <v>22.035031421313011</v>
      </c>
      <c r="L87" s="45"/>
      <c r="M87" s="45"/>
      <c r="N87" s="16">
        <f>AVERAGE(F92:H92)</f>
        <v>0.313</v>
      </c>
    </row>
    <row r="88" spans="1:14" x14ac:dyDescent="0.45">
      <c r="C88" s="4">
        <v>6.5000000000000002E-2</v>
      </c>
      <c r="D88" s="4">
        <v>7.8E-2</v>
      </c>
      <c r="E88" s="4">
        <v>6.5000000000000002E-2</v>
      </c>
      <c r="F88" s="4">
        <v>1.6E-2</v>
      </c>
      <c r="G88" s="4">
        <v>1.4E-2</v>
      </c>
      <c r="H88" s="4">
        <v>8.0000000000000002E-3</v>
      </c>
    </row>
    <row r="89" spans="1:14" x14ac:dyDescent="0.45">
      <c r="C89" s="49" t="s">
        <v>47</v>
      </c>
      <c r="D89" s="49"/>
      <c r="E89" s="49"/>
      <c r="F89" s="49" t="s">
        <v>48</v>
      </c>
      <c r="G89" s="49"/>
      <c r="H89" s="49"/>
    </row>
    <row r="90" spans="1:14" x14ac:dyDescent="0.45">
      <c r="C90" s="4" t="s">
        <v>421</v>
      </c>
      <c r="D90" s="4" t="s">
        <v>418</v>
      </c>
      <c r="E90" s="4" t="s">
        <v>419</v>
      </c>
      <c r="F90" s="4" t="s">
        <v>421</v>
      </c>
      <c r="G90" s="4" t="s">
        <v>418</v>
      </c>
      <c r="H90" s="4" t="s">
        <v>419</v>
      </c>
    </row>
    <row r="91" spans="1:14" x14ac:dyDescent="0.45">
      <c r="A91" t="s">
        <v>442</v>
      </c>
      <c r="B91" t="s">
        <v>109</v>
      </c>
      <c r="C91" s="5">
        <v>1.173</v>
      </c>
      <c r="D91" s="5">
        <v>1.6739999999999999</v>
      </c>
      <c r="E91" s="5">
        <v>2.016</v>
      </c>
      <c r="F91" s="5">
        <v>0.36499999999999999</v>
      </c>
      <c r="G91" s="5">
        <v>0.42299999999999999</v>
      </c>
      <c r="H91" s="5">
        <v>0.49399999999999999</v>
      </c>
      <c r="J91" s="4">
        <f>((C91-C92)/C91)*100</f>
        <v>23.6999147485081</v>
      </c>
      <c r="K91" s="4">
        <f>((F91-F92)/F91)*100</f>
        <v>24.383561643835609</v>
      </c>
      <c r="L91" s="4"/>
      <c r="M91" s="4"/>
    </row>
    <row r="92" spans="1:14" x14ac:dyDescent="0.45">
      <c r="B92" t="s">
        <v>110</v>
      </c>
      <c r="C92" s="5">
        <v>0.89500000000000002</v>
      </c>
      <c r="D92" s="5">
        <v>1.2989999999999999</v>
      </c>
      <c r="E92" s="5">
        <v>1.5669999999999999</v>
      </c>
      <c r="F92" s="5">
        <v>0.27600000000000002</v>
      </c>
      <c r="G92" s="5">
        <v>0.307</v>
      </c>
      <c r="H92" s="5">
        <v>0.35599999999999998</v>
      </c>
      <c r="J92" s="4">
        <f>((D91-D92)/D91)*100</f>
        <v>22.401433691756274</v>
      </c>
      <c r="K92" s="4">
        <f>((G91-G92)/G91)*100</f>
        <v>27.423167848699766</v>
      </c>
      <c r="L92" s="4"/>
      <c r="M92" s="4"/>
    </row>
    <row r="93" spans="1:14" x14ac:dyDescent="0.45">
      <c r="B93" t="s">
        <v>46</v>
      </c>
      <c r="C93" s="5">
        <f>AVERAGE(C91:C92)</f>
        <v>1.034</v>
      </c>
      <c r="D93" s="5">
        <f t="shared" ref="D93" si="46">AVERAGE(D91:D92)</f>
        <v>1.4864999999999999</v>
      </c>
      <c r="E93" s="5">
        <f t="shared" ref="E93" si="47">AVERAGE(E91:E92)</f>
        <v>1.7915000000000001</v>
      </c>
      <c r="F93" s="5">
        <f t="shared" ref="F93" si="48">AVERAGE(F91:F92)</f>
        <v>0.32050000000000001</v>
      </c>
      <c r="G93" s="5">
        <f t="shared" ref="G93" si="49">AVERAGE(G91:G92)</f>
        <v>0.36499999999999999</v>
      </c>
      <c r="H93" s="5">
        <f t="shared" ref="H93" si="50">AVERAGE(H91:H92)</f>
        <v>0.42499999999999999</v>
      </c>
      <c r="J93" s="4"/>
      <c r="K93" s="4"/>
      <c r="L93" s="4"/>
      <c r="M93" s="4"/>
    </row>
    <row r="94" spans="1:14" x14ac:dyDescent="0.45">
      <c r="C94" s="5">
        <v>0.14000000000000001</v>
      </c>
      <c r="D94" s="5">
        <v>0.17</v>
      </c>
      <c r="E94" s="5">
        <v>0.151</v>
      </c>
      <c r="F94" s="5">
        <v>4.1000000000000002E-2</v>
      </c>
      <c r="G94" s="5">
        <v>4.7E-2</v>
      </c>
      <c r="H94" s="5">
        <v>3.6999999999999998E-2</v>
      </c>
      <c r="J94">
        <f>((E91-E92)/E91)*100</f>
        <v>22.271825396825403</v>
      </c>
      <c r="K94">
        <f>((H91-H92)/H91)*100</f>
        <v>27.935222672064778</v>
      </c>
    </row>
    <row r="95" spans="1:14" x14ac:dyDescent="0.45">
      <c r="C95" s="5">
        <v>9.4E-2</v>
      </c>
      <c r="D95" s="5">
        <v>0.14099999999999999</v>
      </c>
      <c r="E95" s="5">
        <v>9.4E-2</v>
      </c>
      <c r="F95" s="5">
        <v>3.5999999999999997E-2</v>
      </c>
      <c r="G95" s="5">
        <v>3.7999999999999999E-2</v>
      </c>
      <c r="H95" s="5">
        <v>4.3999999999999997E-2</v>
      </c>
      <c r="J95" s="45">
        <f>AVERAGE(J91:J94)</f>
        <v>22.791057945696593</v>
      </c>
      <c r="K95" s="45">
        <f>AVERAGE(K91:K94)</f>
        <v>26.580650721533384</v>
      </c>
      <c r="L95" s="45"/>
      <c r="M95" s="45"/>
    </row>
    <row r="96" spans="1:14" x14ac:dyDescent="0.45">
      <c r="C96" s="4">
        <v>0.11600000000000001</v>
      </c>
      <c r="D96" s="4">
        <v>0.155</v>
      </c>
      <c r="E96" s="4">
        <v>0.122</v>
      </c>
      <c r="F96" s="5">
        <v>1.4E-2</v>
      </c>
      <c r="G96" s="5">
        <v>0.02</v>
      </c>
      <c r="H96" s="5">
        <v>0.02</v>
      </c>
    </row>
  </sheetData>
  <mergeCells count="27">
    <mergeCell ref="AN39:AN40"/>
    <mergeCell ref="AN42:AN43"/>
    <mergeCell ref="AN44:AN45"/>
    <mergeCell ref="AN48:AP48"/>
    <mergeCell ref="AQ48:AS48"/>
    <mergeCell ref="C81:E81"/>
    <mergeCell ref="F81:H81"/>
    <mergeCell ref="C89:E89"/>
    <mergeCell ref="F89:H89"/>
    <mergeCell ref="C53:E53"/>
    <mergeCell ref="F53:H53"/>
    <mergeCell ref="C63:E63"/>
    <mergeCell ref="F63:H63"/>
    <mergeCell ref="C71:E71"/>
    <mergeCell ref="F71:H71"/>
    <mergeCell ref="C29:E29"/>
    <mergeCell ref="F29:H29"/>
    <mergeCell ref="C37:E37"/>
    <mergeCell ref="F37:H37"/>
    <mergeCell ref="C45:E45"/>
    <mergeCell ref="F45:H45"/>
    <mergeCell ref="C3:E3"/>
    <mergeCell ref="F3:H3"/>
    <mergeCell ref="C11:E11"/>
    <mergeCell ref="F11:H11"/>
    <mergeCell ref="C21:E21"/>
    <mergeCell ref="F21:H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6"/>
  <sheetViews>
    <sheetView zoomScale="85" zoomScaleNormal="85" workbookViewId="0">
      <selection sqref="A1:M38"/>
    </sheetView>
  </sheetViews>
  <sheetFormatPr defaultRowHeight="14.25" x14ac:dyDescent="0.45"/>
  <cols>
    <col min="1" max="12" width="9.1328125" style="4"/>
    <col min="16" max="27" width="9.1328125" style="4"/>
  </cols>
  <sheetData>
    <row r="1" spans="1:13" x14ac:dyDescent="0.45">
      <c r="A1" s="4" t="s">
        <v>0</v>
      </c>
      <c r="B1" s="4" t="s">
        <v>2</v>
      </c>
      <c r="C1" s="4" t="s">
        <v>438</v>
      </c>
      <c r="D1" s="4" t="s">
        <v>439</v>
      </c>
      <c r="E1" s="4" t="s">
        <v>444</v>
      </c>
      <c r="F1" s="4" t="s">
        <v>420</v>
      </c>
      <c r="G1" s="4" t="s">
        <v>422</v>
      </c>
      <c r="H1" s="4" t="s">
        <v>423</v>
      </c>
      <c r="I1" s="4" t="s">
        <v>440</v>
      </c>
      <c r="J1" s="4" t="s">
        <v>88</v>
      </c>
      <c r="K1" s="4" t="s">
        <v>441</v>
      </c>
      <c r="L1" s="4" t="s">
        <v>442</v>
      </c>
      <c r="M1" s="4" t="s">
        <v>446</v>
      </c>
    </row>
    <row r="2" spans="1:13" x14ac:dyDescent="0.45">
      <c r="A2" s="4">
        <v>7.1749999999999998</v>
      </c>
      <c r="B2" s="4">
        <v>5.98</v>
      </c>
      <c r="C2" s="4">
        <v>1.95</v>
      </c>
      <c r="D2" s="4">
        <v>68.400000000000006</v>
      </c>
      <c r="E2" s="3">
        <v>26.2</v>
      </c>
      <c r="F2" s="4">
        <v>87.46</v>
      </c>
      <c r="G2" s="4">
        <v>29.8</v>
      </c>
      <c r="H2" s="4">
        <v>24.79</v>
      </c>
      <c r="I2" s="4">
        <v>2.6139999999999999</v>
      </c>
      <c r="J2" s="4">
        <v>2.8</v>
      </c>
      <c r="K2" s="4">
        <v>0.54900000000000004</v>
      </c>
      <c r="L2" s="4">
        <v>0.79200000000000004</v>
      </c>
      <c r="M2" s="12">
        <v>3870</v>
      </c>
    </row>
    <row r="3" spans="1:13" x14ac:dyDescent="0.45">
      <c r="A3" s="4">
        <v>7.92</v>
      </c>
      <c r="B3" s="4">
        <v>5.21</v>
      </c>
      <c r="C3" s="4">
        <v>1.85</v>
      </c>
      <c r="D3" s="4">
        <v>63.8</v>
      </c>
      <c r="E3" s="3">
        <v>26.900000000000002</v>
      </c>
      <c r="F3" s="4">
        <v>87.42</v>
      </c>
      <c r="G3" s="4">
        <v>29.8</v>
      </c>
      <c r="H3" s="4">
        <v>25.16</v>
      </c>
      <c r="I3" s="4">
        <v>2.589</v>
      </c>
      <c r="J3" s="4">
        <v>2.8699999999999997</v>
      </c>
      <c r="K3" s="4">
        <v>0.58599999999999997</v>
      </c>
      <c r="L3" s="4">
        <v>0.90300000000000002</v>
      </c>
      <c r="M3" s="12">
        <v>3762</v>
      </c>
    </row>
    <row r="4" spans="1:13" x14ac:dyDescent="0.45">
      <c r="A4" s="4">
        <v>8.06</v>
      </c>
      <c r="B4" s="4">
        <v>7.29</v>
      </c>
      <c r="C4" s="4">
        <v>2.95</v>
      </c>
      <c r="D4" s="4">
        <v>57.8</v>
      </c>
      <c r="E4" s="3">
        <v>25.6</v>
      </c>
      <c r="F4" s="4">
        <v>87.98</v>
      </c>
      <c r="G4" s="4">
        <v>30.600000000000005</v>
      </c>
      <c r="H4" s="4">
        <v>23.78</v>
      </c>
      <c r="I4" s="4">
        <v>2.3450000000000002</v>
      </c>
      <c r="J4" s="4">
        <v>3.28</v>
      </c>
      <c r="K4" s="4">
        <v>0.48599999999999999</v>
      </c>
      <c r="L4" s="4">
        <v>0.77600000000000002</v>
      </c>
      <c r="M4" s="12">
        <v>3298</v>
      </c>
    </row>
    <row r="5" spans="1:13" x14ac:dyDescent="0.45">
      <c r="A5" s="4">
        <v>8.1</v>
      </c>
      <c r="B5" s="4">
        <v>9.41</v>
      </c>
      <c r="C5" s="4">
        <v>2.2599999999999998</v>
      </c>
      <c r="D5" s="4">
        <v>61.4</v>
      </c>
      <c r="E5" s="3">
        <v>26.14</v>
      </c>
      <c r="F5" s="4">
        <v>87.46</v>
      </c>
      <c r="G5" s="4">
        <v>29.8</v>
      </c>
      <c r="H5" s="4">
        <v>24.56</v>
      </c>
      <c r="I5" s="4">
        <v>2.621</v>
      </c>
      <c r="J5" s="4">
        <v>3.42</v>
      </c>
      <c r="K5" s="4">
        <v>0.51200000000000001</v>
      </c>
      <c r="L5" s="4">
        <v>0.74299999999999999</v>
      </c>
      <c r="M5" s="12">
        <v>3537</v>
      </c>
    </row>
    <row r="6" spans="1:13" x14ac:dyDescent="0.45">
      <c r="A6" s="4">
        <v>8.16</v>
      </c>
      <c r="B6" s="4">
        <v>6.84</v>
      </c>
      <c r="C6" s="4">
        <v>3.24</v>
      </c>
      <c r="D6" s="4">
        <v>66.900000000000006</v>
      </c>
      <c r="E6" s="3">
        <v>27</v>
      </c>
      <c r="F6" s="4">
        <v>87.24</v>
      </c>
      <c r="G6" s="4">
        <v>30.4</v>
      </c>
      <c r="H6" s="4">
        <v>26.14</v>
      </c>
      <c r="I6" s="4">
        <v>2.3210000000000002</v>
      </c>
      <c r="J6" s="4">
        <v>2.86</v>
      </c>
      <c r="K6" s="4">
        <v>0.59599999999999997</v>
      </c>
      <c r="L6" s="4">
        <v>0.876</v>
      </c>
      <c r="M6" s="12">
        <v>3972.5</v>
      </c>
    </row>
    <row r="7" spans="1:13" x14ac:dyDescent="0.45">
      <c r="A7" s="4">
        <v>8.2200000000000006</v>
      </c>
      <c r="B7" s="4">
        <v>4.21</v>
      </c>
      <c r="C7" s="4">
        <v>1.25</v>
      </c>
      <c r="D7" s="4">
        <v>66.900000000000006</v>
      </c>
      <c r="E7" s="3">
        <v>26.6</v>
      </c>
      <c r="F7" s="4">
        <v>87.56</v>
      </c>
      <c r="G7" s="4">
        <v>30.200000000000003</v>
      </c>
      <c r="H7" s="4">
        <v>27.14</v>
      </c>
      <c r="I7" s="4">
        <v>2.456</v>
      </c>
      <c r="J7" s="4">
        <v>2.67</v>
      </c>
      <c r="K7" s="4">
        <v>0.45600000000000002</v>
      </c>
      <c r="L7" s="4">
        <v>0.89200000000000002</v>
      </c>
      <c r="M7" s="12">
        <v>3608.75</v>
      </c>
    </row>
    <row r="8" spans="1:13" x14ac:dyDescent="0.45">
      <c r="A8" s="4">
        <v>8.2799999999999994</v>
      </c>
      <c r="B8" s="4">
        <v>8.24</v>
      </c>
      <c r="C8" s="4">
        <v>4.8499999999999996</v>
      </c>
      <c r="D8" s="4">
        <v>63.8</v>
      </c>
      <c r="E8" s="3">
        <v>25.799999999999997</v>
      </c>
      <c r="F8" s="4">
        <v>86.42</v>
      </c>
      <c r="G8" s="4">
        <v>29.8</v>
      </c>
      <c r="H8" s="4">
        <v>24.56</v>
      </c>
      <c r="I8" s="4">
        <v>2.5526</v>
      </c>
      <c r="J8" s="4">
        <v>3.71</v>
      </c>
      <c r="K8" s="4">
        <v>0.41199999999999998</v>
      </c>
      <c r="L8" s="4">
        <v>0.92699999999999994</v>
      </c>
      <c r="M8" s="12">
        <v>3646</v>
      </c>
    </row>
    <row r="9" spans="1:13" x14ac:dyDescent="0.45">
      <c r="A9" s="4">
        <v>8.32</v>
      </c>
      <c r="B9" s="4">
        <v>10.48</v>
      </c>
      <c r="C9" s="4">
        <v>3.24</v>
      </c>
      <c r="D9" s="4">
        <v>69.099999999999994</v>
      </c>
      <c r="E9" s="3">
        <v>26.799999999999997</v>
      </c>
      <c r="F9" s="4">
        <v>87.12</v>
      </c>
      <c r="G9" s="4">
        <v>32.500000000000007</v>
      </c>
      <c r="H9" s="4">
        <v>23.15</v>
      </c>
      <c r="I9" s="4">
        <v>2.34</v>
      </c>
      <c r="J9" s="4">
        <v>2.98</v>
      </c>
      <c r="K9" s="4">
        <v>0.51600000000000001</v>
      </c>
      <c r="L9" s="4">
        <v>0.85899999999999999</v>
      </c>
      <c r="M9" s="12">
        <v>3512</v>
      </c>
    </row>
    <row r="10" spans="1:13" x14ac:dyDescent="0.45">
      <c r="A10" s="4">
        <v>8.35</v>
      </c>
      <c r="B10" s="4">
        <v>9.23</v>
      </c>
      <c r="C10" s="4">
        <v>2.4</v>
      </c>
      <c r="D10" s="4">
        <v>64.2</v>
      </c>
      <c r="E10" s="3">
        <v>26.299999999999997</v>
      </c>
      <c r="F10" s="4">
        <v>85.96</v>
      </c>
      <c r="G10" s="4">
        <v>32.000000000000007</v>
      </c>
      <c r="H10" s="4">
        <v>25.49</v>
      </c>
      <c r="I10" s="4">
        <v>2.246</v>
      </c>
      <c r="J10" s="4">
        <v>3.28</v>
      </c>
      <c r="K10" s="4">
        <v>0.623</v>
      </c>
      <c r="L10" s="4">
        <v>0.91799999999999993</v>
      </c>
      <c r="M10" s="12">
        <v>3497</v>
      </c>
    </row>
    <row r="11" spans="1:13" x14ac:dyDescent="0.45">
      <c r="A11" s="4">
        <v>8.3699999999999992</v>
      </c>
      <c r="B11" s="4">
        <v>13.2</v>
      </c>
      <c r="C11" s="4">
        <v>3.21</v>
      </c>
      <c r="D11" s="4">
        <v>71.2</v>
      </c>
      <c r="E11" s="3">
        <v>25.7</v>
      </c>
      <c r="F11" s="4">
        <v>85.96</v>
      </c>
      <c r="G11" s="4">
        <v>31.1</v>
      </c>
      <c r="H11" s="4">
        <v>26.59</v>
      </c>
      <c r="I11" s="4">
        <v>2.5139999999999998</v>
      </c>
      <c r="J11" s="4">
        <v>2.96</v>
      </c>
      <c r="K11" s="4">
        <v>0.61699999999999999</v>
      </c>
      <c r="L11" s="4">
        <v>1.0029999999999999</v>
      </c>
      <c r="M11" s="12">
        <v>3464</v>
      </c>
    </row>
    <row r="12" spans="1:13" x14ac:dyDescent="0.45">
      <c r="A12" s="4">
        <v>8.49</v>
      </c>
      <c r="B12" s="4">
        <v>9.56</v>
      </c>
      <c r="C12" s="4">
        <v>3.48</v>
      </c>
      <c r="D12" s="4">
        <v>72.5</v>
      </c>
      <c r="E12" s="3">
        <v>26.599999999999998</v>
      </c>
      <c r="F12" s="4">
        <v>84.98</v>
      </c>
      <c r="G12" s="4">
        <v>31.500000000000007</v>
      </c>
      <c r="H12" s="4">
        <v>25.14</v>
      </c>
      <c r="I12" s="4">
        <v>2.4780000000000002</v>
      </c>
      <c r="J12" s="4">
        <v>3.41</v>
      </c>
      <c r="K12" s="4">
        <v>0.504</v>
      </c>
      <c r="L12" s="4">
        <v>0.95399999999999996</v>
      </c>
      <c r="M12" s="12">
        <v>3464</v>
      </c>
    </row>
    <row r="13" spans="1:13" x14ac:dyDescent="0.45">
      <c r="A13" s="4">
        <v>8.49</v>
      </c>
      <c r="B13" s="4">
        <v>8.9600000000000009</v>
      </c>
      <c r="C13" s="4">
        <v>4.38</v>
      </c>
      <c r="D13" s="4">
        <v>66.8</v>
      </c>
      <c r="E13" s="3">
        <v>25.799999999999997</v>
      </c>
      <c r="F13" s="4">
        <v>86.12</v>
      </c>
      <c r="G13" s="4">
        <v>32.400000000000006</v>
      </c>
      <c r="H13" s="4">
        <v>26.14</v>
      </c>
      <c r="I13" s="4">
        <v>2.4689999999999999</v>
      </c>
      <c r="J13" s="4">
        <v>2.92</v>
      </c>
      <c r="K13" s="4">
        <v>0.48899999999999999</v>
      </c>
      <c r="L13" s="4">
        <v>0.876</v>
      </c>
      <c r="M13" s="12">
        <v>3170.5</v>
      </c>
    </row>
    <row r="14" spans="1:13" x14ac:dyDescent="0.45">
      <c r="A14" s="4">
        <v>8.52</v>
      </c>
      <c r="B14" s="4">
        <v>11.58</v>
      </c>
      <c r="C14" s="4">
        <v>2.89</v>
      </c>
      <c r="D14" s="4">
        <v>69.099999999999994</v>
      </c>
      <c r="E14" s="3">
        <v>27.2</v>
      </c>
      <c r="F14" s="4">
        <v>84.98</v>
      </c>
      <c r="G14" s="4">
        <v>30.8</v>
      </c>
      <c r="H14" s="4">
        <v>24.57</v>
      </c>
      <c r="I14" s="4">
        <v>2.512</v>
      </c>
      <c r="J14" s="4">
        <v>2.92</v>
      </c>
      <c r="K14" s="4">
        <v>0.51700000000000002</v>
      </c>
      <c r="L14" s="4">
        <v>1.113</v>
      </c>
      <c r="M14" s="12">
        <v>3145</v>
      </c>
    </row>
    <row r="15" spans="1:13" x14ac:dyDescent="0.45">
      <c r="A15" s="4">
        <v>8.56</v>
      </c>
      <c r="B15" s="4">
        <v>14.51</v>
      </c>
      <c r="C15" s="4">
        <v>5.14</v>
      </c>
      <c r="D15" s="4">
        <v>71.400000000000006</v>
      </c>
      <c r="E15" s="3">
        <v>26</v>
      </c>
      <c r="F15" s="4">
        <v>86.53</v>
      </c>
      <c r="G15" s="4">
        <v>31.540000000000003</v>
      </c>
      <c r="H15" s="4">
        <v>23.46</v>
      </c>
      <c r="I15" s="4">
        <v>2.4489999999999998</v>
      </c>
      <c r="J15" s="4">
        <v>3.32</v>
      </c>
      <c r="K15" s="4">
        <v>0.58199999999999996</v>
      </c>
      <c r="L15" s="4">
        <v>1.026</v>
      </c>
      <c r="M15" s="12">
        <v>3092</v>
      </c>
    </row>
    <row r="16" spans="1:13" x14ac:dyDescent="0.45">
      <c r="A16" s="4">
        <v>8.6</v>
      </c>
      <c r="B16" s="4">
        <v>12.89</v>
      </c>
      <c r="C16" s="4">
        <v>2.75</v>
      </c>
      <c r="D16" s="4">
        <v>72.5</v>
      </c>
      <c r="E16" s="3">
        <v>26.8</v>
      </c>
      <c r="F16" s="4">
        <v>86.12</v>
      </c>
      <c r="G16" s="4">
        <v>31.400000000000002</v>
      </c>
      <c r="H16" s="4">
        <v>24.14</v>
      </c>
      <c r="I16" s="4">
        <v>2.347</v>
      </c>
      <c r="J16" s="4">
        <v>3.04</v>
      </c>
      <c r="K16" s="4">
        <v>0.628</v>
      </c>
      <c r="L16" s="4">
        <v>1.181</v>
      </c>
      <c r="M16" s="12">
        <v>3340.25</v>
      </c>
    </row>
    <row r="17" spans="1:13" x14ac:dyDescent="0.45">
      <c r="A17" s="4">
        <v>8.68</v>
      </c>
      <c r="B17" s="4">
        <v>23.2</v>
      </c>
      <c r="C17" s="4">
        <v>5.48</v>
      </c>
      <c r="D17" s="4">
        <v>69.7</v>
      </c>
      <c r="E17" s="3">
        <v>27.599999999999998</v>
      </c>
      <c r="F17" s="4">
        <v>84.58</v>
      </c>
      <c r="G17" s="4">
        <v>34.4</v>
      </c>
      <c r="H17" s="4">
        <v>26.47</v>
      </c>
      <c r="I17" s="4">
        <v>2.1890000000000001</v>
      </c>
      <c r="J17" s="4">
        <v>3.32</v>
      </c>
      <c r="K17" s="4">
        <v>0.68600000000000005</v>
      </c>
      <c r="L17" s="4">
        <v>1.093</v>
      </c>
      <c r="M17" s="12">
        <v>2982.5</v>
      </c>
    </row>
    <row r="18" spans="1:13" x14ac:dyDescent="0.45">
      <c r="A18" s="4">
        <v>8.68</v>
      </c>
      <c r="B18" s="4">
        <v>21.4</v>
      </c>
      <c r="C18" s="4">
        <v>5.41</v>
      </c>
      <c r="D18" s="4">
        <v>74.099999999999994</v>
      </c>
      <c r="E18" s="3">
        <v>26</v>
      </c>
      <c r="F18" s="4">
        <v>86.46</v>
      </c>
      <c r="G18" s="4">
        <v>32.799999999999997</v>
      </c>
      <c r="H18" s="4">
        <v>23.45</v>
      </c>
      <c r="I18" s="4">
        <v>2.3140000000000001</v>
      </c>
      <c r="J18" s="4">
        <v>2.6999999999999997</v>
      </c>
      <c r="K18" s="4">
        <v>0.58899999999999997</v>
      </c>
      <c r="L18" s="4">
        <v>1.1759999999999999</v>
      </c>
      <c r="M18" s="12">
        <v>2942</v>
      </c>
    </row>
    <row r="19" spans="1:13" x14ac:dyDescent="0.45">
      <c r="A19" s="4">
        <v>8.7100000000000009</v>
      </c>
      <c r="B19" s="4">
        <v>23.4</v>
      </c>
      <c r="C19" s="4">
        <v>7.89</v>
      </c>
      <c r="D19" s="4">
        <v>66.400000000000006</v>
      </c>
      <c r="E19" s="3">
        <v>26.8</v>
      </c>
      <c r="F19" s="4">
        <v>84.23</v>
      </c>
      <c r="G19" s="4">
        <v>33.6</v>
      </c>
      <c r="H19" s="4">
        <v>25.14</v>
      </c>
      <c r="I19" s="4">
        <v>2.3340000000000001</v>
      </c>
      <c r="J19" s="4">
        <v>3.02</v>
      </c>
      <c r="K19" s="4">
        <v>0.57399999999999995</v>
      </c>
      <c r="L19" s="4">
        <v>1.1579999999999999</v>
      </c>
      <c r="M19" s="12">
        <v>2896</v>
      </c>
    </row>
    <row r="20" spans="1:13" x14ac:dyDescent="0.45">
      <c r="A20" s="4">
        <v>8.7100000000000009</v>
      </c>
      <c r="B20" s="4">
        <v>16.8</v>
      </c>
      <c r="C20" s="4">
        <v>6.48</v>
      </c>
      <c r="D20" s="4">
        <v>61.4</v>
      </c>
      <c r="E20" s="3">
        <v>25.9</v>
      </c>
      <c r="F20" s="4">
        <v>85.12</v>
      </c>
      <c r="G20" s="4">
        <v>31.8</v>
      </c>
      <c r="H20" s="4">
        <v>26.08</v>
      </c>
      <c r="I20" s="4">
        <v>2.4449999999999998</v>
      </c>
      <c r="J20" s="4">
        <v>3.6199999999999997</v>
      </c>
      <c r="K20" s="4">
        <v>0.51600000000000001</v>
      </c>
      <c r="L20" s="4">
        <v>1.2170000000000001</v>
      </c>
      <c r="M20" s="12">
        <v>2914</v>
      </c>
    </row>
    <row r="21" spans="1:13" x14ac:dyDescent="0.45">
      <c r="A21" s="4">
        <v>8.74</v>
      </c>
      <c r="B21" s="4">
        <v>28.9</v>
      </c>
      <c r="C21" s="4">
        <v>5.85</v>
      </c>
      <c r="D21" s="4">
        <v>69.8</v>
      </c>
      <c r="E21" s="3">
        <v>25.5</v>
      </c>
      <c r="F21" s="4">
        <v>85.21</v>
      </c>
      <c r="G21" s="4">
        <v>32.4</v>
      </c>
      <c r="H21" s="4">
        <v>24.12</v>
      </c>
      <c r="I21" s="4">
        <v>2.4260000000000002</v>
      </c>
      <c r="J21" s="4">
        <v>3.1399999999999997</v>
      </c>
      <c r="K21" s="4">
        <v>0.624</v>
      </c>
      <c r="L21" s="4">
        <v>1.4059999999999999</v>
      </c>
      <c r="M21" s="12">
        <v>3298</v>
      </c>
    </row>
    <row r="22" spans="1:13" x14ac:dyDescent="0.45">
      <c r="A22" s="4">
        <v>8.81</v>
      </c>
      <c r="B22" s="4">
        <v>25.6</v>
      </c>
      <c r="C22" s="4">
        <v>5.41</v>
      </c>
      <c r="D22" s="4">
        <v>72.400000000000006</v>
      </c>
      <c r="E22" s="3">
        <v>26.119999999999997</v>
      </c>
      <c r="F22" s="4">
        <v>84.25</v>
      </c>
      <c r="G22" s="4">
        <v>33.6</v>
      </c>
      <c r="H22" s="4">
        <v>22.62</v>
      </c>
      <c r="I22" s="4">
        <v>2.3239999999999998</v>
      </c>
      <c r="J22" s="4">
        <v>3.4799999999999995</v>
      </c>
      <c r="K22" s="4">
        <v>0.67900000000000005</v>
      </c>
      <c r="L22" s="4">
        <v>1.401</v>
      </c>
      <c r="M22" s="12">
        <v>2875</v>
      </c>
    </row>
    <row r="23" spans="1:13" x14ac:dyDescent="0.45">
      <c r="A23" s="4">
        <v>8.82</v>
      </c>
      <c r="B23" s="4">
        <v>20.6</v>
      </c>
      <c r="C23" s="4">
        <v>4.5599999999999996</v>
      </c>
      <c r="D23" s="4">
        <v>73.400000000000006</v>
      </c>
      <c r="E23" s="3">
        <v>25.32</v>
      </c>
      <c r="F23" s="4">
        <v>85.96</v>
      </c>
      <c r="G23" s="4">
        <v>33.299999999999997</v>
      </c>
      <c r="H23" s="4">
        <v>24.12</v>
      </c>
      <c r="I23" s="4">
        <v>2.1459999999999999</v>
      </c>
      <c r="J23" s="4">
        <v>3.98</v>
      </c>
      <c r="K23" s="4">
        <v>0.745</v>
      </c>
      <c r="L23" s="4">
        <v>1.403</v>
      </c>
      <c r="M23" s="12">
        <v>2956</v>
      </c>
    </row>
    <row r="24" spans="1:13" x14ac:dyDescent="0.45">
      <c r="A24" s="4">
        <v>8.82</v>
      </c>
      <c r="B24" s="4">
        <v>25.8</v>
      </c>
      <c r="C24" s="4">
        <v>6.15</v>
      </c>
      <c r="D24" s="4">
        <v>64.900000000000006</v>
      </c>
      <c r="E24" s="3">
        <v>26.020000000000003</v>
      </c>
      <c r="F24" s="4">
        <v>85.94</v>
      </c>
      <c r="G24" s="4">
        <v>32.799999999999997</v>
      </c>
      <c r="H24" s="4">
        <v>23.46</v>
      </c>
      <c r="I24" s="4">
        <v>1.986</v>
      </c>
      <c r="J24" s="4">
        <v>3.5799999999999996</v>
      </c>
      <c r="K24" s="4">
        <v>0.68899999999999995</v>
      </c>
      <c r="L24" s="4">
        <v>1.369</v>
      </c>
      <c r="M24" s="12">
        <v>2803</v>
      </c>
    </row>
    <row r="25" spans="1:13" x14ac:dyDescent="0.45">
      <c r="A25" s="4">
        <v>8.84</v>
      </c>
      <c r="B25" s="4">
        <v>20.399999999999999</v>
      </c>
      <c r="C25" s="4">
        <v>5.48</v>
      </c>
      <c r="D25" s="4">
        <v>66.5</v>
      </c>
      <c r="E25" s="3">
        <v>27.020000000000003</v>
      </c>
      <c r="F25" s="4">
        <v>86.12</v>
      </c>
      <c r="G25" s="4">
        <v>33.799999999999997</v>
      </c>
      <c r="H25" s="4">
        <v>24.06</v>
      </c>
      <c r="I25" s="4">
        <v>2.3239999999999998</v>
      </c>
      <c r="J25" s="4">
        <v>3.98</v>
      </c>
      <c r="K25" s="4">
        <v>0.67800000000000005</v>
      </c>
      <c r="L25" s="4">
        <v>1.4809999999999999</v>
      </c>
      <c r="M25" s="12">
        <v>3655</v>
      </c>
    </row>
    <row r="26" spans="1:13" x14ac:dyDescent="0.45">
      <c r="A26" s="4">
        <v>8.870000000000001</v>
      </c>
      <c r="B26" s="4">
        <v>21.8</v>
      </c>
      <c r="C26" s="4">
        <v>7.41</v>
      </c>
      <c r="D26" s="4">
        <v>64.7</v>
      </c>
      <c r="E26" s="3">
        <v>26.32</v>
      </c>
      <c r="F26" s="4">
        <v>84.21</v>
      </c>
      <c r="G26" s="4">
        <v>32.799999999999997</v>
      </c>
      <c r="H26" s="4">
        <v>23.89</v>
      </c>
      <c r="I26" s="4">
        <v>1.946</v>
      </c>
      <c r="J26" s="4">
        <v>3.84</v>
      </c>
      <c r="K26" s="4">
        <v>0.71599999999999997</v>
      </c>
      <c r="L26" s="4">
        <v>1.3360000000000001</v>
      </c>
      <c r="M26" s="12">
        <v>2739</v>
      </c>
    </row>
    <row r="27" spans="1:13" x14ac:dyDescent="0.45">
      <c r="A27" s="4">
        <v>8.8800000000000008</v>
      </c>
      <c r="B27" s="4">
        <v>26.4</v>
      </c>
      <c r="C27" s="4">
        <v>7.45</v>
      </c>
      <c r="D27" s="4">
        <v>68.900000000000006</v>
      </c>
      <c r="E27" s="3">
        <v>25.900000000000002</v>
      </c>
      <c r="F27" s="4">
        <v>83.65</v>
      </c>
      <c r="G27" s="4">
        <v>31.9</v>
      </c>
      <c r="H27" s="4">
        <v>24.26</v>
      </c>
      <c r="I27" s="4">
        <v>2.1019999999999999</v>
      </c>
      <c r="J27" s="4">
        <v>3.71</v>
      </c>
      <c r="K27" s="4">
        <v>0.71199999999999997</v>
      </c>
      <c r="L27" s="4">
        <v>1.327</v>
      </c>
      <c r="M27" s="12">
        <v>2748</v>
      </c>
    </row>
    <row r="28" spans="1:13" x14ac:dyDescent="0.45">
      <c r="A28" s="4">
        <v>8.98</v>
      </c>
      <c r="B28" s="4">
        <v>31.2</v>
      </c>
      <c r="C28" s="4">
        <v>8.4499999999999993</v>
      </c>
      <c r="D28" s="4">
        <v>72.099999999999994</v>
      </c>
      <c r="E28" s="3">
        <v>27.200000000000003</v>
      </c>
      <c r="F28" s="4">
        <v>84.12</v>
      </c>
      <c r="G28" s="4">
        <v>33.4</v>
      </c>
      <c r="H28" s="4">
        <v>21.59</v>
      </c>
      <c r="I28" s="4">
        <v>2.1120000000000001</v>
      </c>
      <c r="J28" s="4">
        <v>3.84</v>
      </c>
      <c r="K28" s="4">
        <v>0.78100000000000003</v>
      </c>
      <c r="L28" s="4">
        <v>1.4059999999999999</v>
      </c>
      <c r="M28" s="12">
        <v>3025</v>
      </c>
    </row>
    <row r="29" spans="1:13" x14ac:dyDescent="0.45">
      <c r="A29" s="4">
        <v>8.99</v>
      </c>
      <c r="B29" s="4">
        <v>23.4</v>
      </c>
      <c r="C29" s="4">
        <v>5.89</v>
      </c>
      <c r="D29" s="4">
        <v>62.5</v>
      </c>
      <c r="E29" s="3">
        <v>25.8</v>
      </c>
      <c r="F29" s="4">
        <v>82.56</v>
      </c>
      <c r="G29" s="4">
        <v>34.799999999999997</v>
      </c>
      <c r="H29" s="4">
        <v>23.89</v>
      </c>
      <c r="I29" s="4">
        <v>2.1139999999999999</v>
      </c>
      <c r="J29" s="4">
        <v>3.9500000000000006</v>
      </c>
      <c r="K29" s="4">
        <v>0.72599999999999998</v>
      </c>
      <c r="L29" s="4">
        <v>1.5029999999999999</v>
      </c>
      <c r="M29" s="12">
        <v>3142</v>
      </c>
    </row>
    <row r="30" spans="1:13" x14ac:dyDescent="0.45">
      <c r="A30" s="4">
        <v>9.01</v>
      </c>
      <c r="B30" s="4">
        <v>24.4</v>
      </c>
      <c r="C30" s="4">
        <v>6.47</v>
      </c>
      <c r="D30" s="4">
        <v>58.4</v>
      </c>
      <c r="E30" s="3">
        <v>26.900000000000002</v>
      </c>
      <c r="F30" s="4">
        <v>83.78</v>
      </c>
      <c r="G30" s="4">
        <v>34.6</v>
      </c>
      <c r="H30" s="4">
        <v>22.56</v>
      </c>
      <c r="I30" s="4">
        <v>2.1030000000000002</v>
      </c>
      <c r="J30" s="4">
        <v>4.2900000000000009</v>
      </c>
      <c r="K30" s="4">
        <v>0.68899999999999995</v>
      </c>
      <c r="L30" s="4">
        <v>1.516</v>
      </c>
      <c r="M30" s="12">
        <v>3026</v>
      </c>
    </row>
    <row r="31" spans="1:13" x14ac:dyDescent="0.45">
      <c r="A31" s="4">
        <v>9.11</v>
      </c>
      <c r="B31" s="4">
        <v>33.799999999999997</v>
      </c>
      <c r="C31" s="4">
        <v>6.62</v>
      </c>
      <c r="D31" s="4">
        <v>62.4</v>
      </c>
      <c r="E31" s="3">
        <v>24.900000000000002</v>
      </c>
      <c r="F31" s="4">
        <v>84.57</v>
      </c>
      <c r="G31" s="4">
        <v>35.200000000000003</v>
      </c>
      <c r="H31" s="4">
        <v>21.03</v>
      </c>
      <c r="I31" s="4">
        <v>2.2130000000000001</v>
      </c>
      <c r="J31" s="4">
        <v>3.8499999999999996</v>
      </c>
      <c r="K31" s="4">
        <v>0.64700000000000002</v>
      </c>
      <c r="L31" s="4">
        <v>1.4279999999999999</v>
      </c>
      <c r="M31" s="12">
        <v>2982.5</v>
      </c>
    </row>
    <row r="32" spans="1:13" x14ac:dyDescent="0.45">
      <c r="A32" s="4">
        <v>9.1199999999999992</v>
      </c>
      <c r="B32" s="4">
        <v>23.8</v>
      </c>
      <c r="C32" s="4">
        <v>8.49</v>
      </c>
      <c r="D32" s="4">
        <v>70.099999999999994</v>
      </c>
      <c r="E32" s="3">
        <v>26.9</v>
      </c>
      <c r="F32" s="4">
        <v>84.12</v>
      </c>
      <c r="G32" s="4">
        <v>33.9</v>
      </c>
      <c r="H32" s="4">
        <v>22.56</v>
      </c>
      <c r="I32" s="4">
        <v>1.986</v>
      </c>
      <c r="J32" s="4">
        <v>4.3500000000000005</v>
      </c>
      <c r="K32" s="4">
        <v>0.72599999999999998</v>
      </c>
      <c r="L32" s="4">
        <v>1.409</v>
      </c>
      <c r="M32" s="12">
        <v>2807</v>
      </c>
    </row>
    <row r="33" spans="1:13" x14ac:dyDescent="0.45">
      <c r="A33" s="4">
        <v>9.1199999999999992</v>
      </c>
      <c r="B33" s="4">
        <v>31.9</v>
      </c>
      <c r="C33" s="4">
        <v>6.45</v>
      </c>
      <c r="D33" s="4">
        <v>58.9</v>
      </c>
      <c r="E33" s="3">
        <v>27.4</v>
      </c>
      <c r="F33" s="4">
        <v>82.98</v>
      </c>
      <c r="G33" s="4">
        <v>36.4</v>
      </c>
      <c r="H33" s="4">
        <v>21.89</v>
      </c>
      <c r="I33" s="4">
        <v>2.2229999999999999</v>
      </c>
      <c r="J33" s="4">
        <v>3.6999999999999997</v>
      </c>
      <c r="K33" s="4">
        <v>0.81599999999999995</v>
      </c>
      <c r="L33" s="4">
        <v>1.508</v>
      </c>
      <c r="M33" s="12">
        <v>2563</v>
      </c>
    </row>
    <row r="34" spans="1:13" x14ac:dyDescent="0.45">
      <c r="A34" s="4">
        <v>9.16</v>
      </c>
      <c r="B34" s="4">
        <v>28.8</v>
      </c>
      <c r="C34" s="4">
        <v>5.45</v>
      </c>
      <c r="D34" s="4">
        <v>63.5</v>
      </c>
      <c r="E34" s="3">
        <v>26.599999999999998</v>
      </c>
      <c r="F34" s="4">
        <v>84.12</v>
      </c>
      <c r="G34" s="4">
        <v>34.799999999999997</v>
      </c>
      <c r="H34" s="4">
        <v>20.86</v>
      </c>
      <c r="I34" s="4">
        <v>1.974</v>
      </c>
      <c r="J34" s="4">
        <v>4.12</v>
      </c>
      <c r="K34" s="4">
        <v>0.72599999999999998</v>
      </c>
      <c r="L34" s="4">
        <v>1.6040000000000001</v>
      </c>
      <c r="M34" s="12">
        <v>3056</v>
      </c>
    </row>
    <row r="35" spans="1:13" x14ac:dyDescent="0.45">
      <c r="A35" s="4">
        <v>9.26</v>
      </c>
      <c r="B35" s="4">
        <v>26.8</v>
      </c>
      <c r="C35" s="4">
        <v>7.48</v>
      </c>
      <c r="D35" s="4">
        <v>64.5</v>
      </c>
      <c r="E35" s="3">
        <v>26.7</v>
      </c>
      <c r="F35" s="4">
        <v>83.42</v>
      </c>
      <c r="G35" s="4">
        <v>32.9</v>
      </c>
      <c r="H35" s="4">
        <v>22.03</v>
      </c>
      <c r="I35" s="4">
        <v>2.1309999999999998</v>
      </c>
      <c r="J35" s="4">
        <v>4.2300000000000004</v>
      </c>
      <c r="K35" s="4">
        <v>0.73899999999999999</v>
      </c>
      <c r="L35" s="4">
        <v>1.629</v>
      </c>
      <c r="M35" s="12">
        <v>2779</v>
      </c>
    </row>
    <row r="36" spans="1:13" x14ac:dyDescent="0.45">
      <c r="A36" s="4">
        <v>9.32</v>
      </c>
      <c r="B36" s="4">
        <v>35.6</v>
      </c>
      <c r="C36" s="4">
        <v>9.4499999999999993</v>
      </c>
      <c r="D36" s="4">
        <v>58.4</v>
      </c>
      <c r="E36" s="3">
        <v>27.400000000000002</v>
      </c>
      <c r="F36" s="4">
        <v>84.56</v>
      </c>
      <c r="G36" s="4">
        <v>33.4</v>
      </c>
      <c r="H36" s="4">
        <v>21.08</v>
      </c>
      <c r="I36" s="4">
        <v>1.8959999999999999</v>
      </c>
      <c r="J36" s="4">
        <v>4.28</v>
      </c>
      <c r="K36" s="4">
        <v>0.83899999999999997</v>
      </c>
      <c r="L36" s="4">
        <v>1.696</v>
      </c>
      <c r="M36" s="12">
        <v>2839</v>
      </c>
    </row>
    <row r="37" spans="1:13" x14ac:dyDescent="0.45">
      <c r="A37" s="4">
        <v>9.3699999999999992</v>
      </c>
      <c r="B37" s="4">
        <v>30.9</v>
      </c>
      <c r="C37" s="4">
        <v>6.45</v>
      </c>
      <c r="D37" s="4">
        <v>72.400000000000006</v>
      </c>
      <c r="E37" s="3">
        <v>26.1</v>
      </c>
      <c r="F37" s="4">
        <v>82.1</v>
      </c>
      <c r="G37" s="4">
        <v>33.6</v>
      </c>
      <c r="H37" s="4">
        <v>22.13</v>
      </c>
      <c r="I37" s="4">
        <v>1.996</v>
      </c>
      <c r="J37" s="4">
        <v>4.13</v>
      </c>
      <c r="K37" s="4">
        <v>0.84899999999999998</v>
      </c>
      <c r="L37" s="4">
        <v>1.569</v>
      </c>
      <c r="M37" s="12">
        <v>2855</v>
      </c>
    </row>
    <row r="38" spans="1:13" x14ac:dyDescent="0.45">
      <c r="A38" s="4">
        <v>9.65</v>
      </c>
      <c r="B38" s="4">
        <v>33.4</v>
      </c>
      <c r="C38" s="4">
        <v>8.4499999999999993</v>
      </c>
      <c r="D38" s="4">
        <v>58.9</v>
      </c>
      <c r="E38" s="3">
        <v>26.2</v>
      </c>
      <c r="F38" s="4">
        <v>82.23</v>
      </c>
      <c r="G38" s="4">
        <v>36.700000000000003</v>
      </c>
      <c r="H38" s="4">
        <v>21.12</v>
      </c>
      <c r="I38" s="4">
        <v>1.847</v>
      </c>
      <c r="J38" s="4">
        <v>4.330000000000001</v>
      </c>
      <c r="K38" s="4">
        <v>0.80600000000000005</v>
      </c>
      <c r="L38" s="4">
        <v>1.6579999999999999</v>
      </c>
      <c r="M38" s="12">
        <v>2453</v>
      </c>
    </row>
    <row r="42" spans="1:13" x14ac:dyDescent="0.45">
      <c r="M42" s="14"/>
    </row>
    <row r="43" spans="1:13" x14ac:dyDescent="0.45">
      <c r="M43" s="14"/>
    </row>
    <row r="44" spans="1:13" x14ac:dyDescent="0.45">
      <c r="M44" s="15"/>
    </row>
    <row r="45" spans="1:13" x14ac:dyDescent="0.45">
      <c r="M45" s="14"/>
    </row>
    <row r="46" spans="1:13" x14ac:dyDescent="0.45">
      <c r="M46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8"/>
  <sheetViews>
    <sheetView workbookViewId="0">
      <selection sqref="A1:M38"/>
    </sheetView>
  </sheetViews>
  <sheetFormatPr defaultRowHeight="14.25" x14ac:dyDescent="0.45"/>
  <cols>
    <col min="1" max="12" width="9.1328125" style="4"/>
  </cols>
  <sheetData>
    <row r="1" spans="1:13" x14ac:dyDescent="0.45">
      <c r="A1" s="4" t="s">
        <v>0</v>
      </c>
      <c r="B1" s="4" t="s">
        <v>2</v>
      </c>
      <c r="C1" s="4" t="s">
        <v>443</v>
      </c>
      <c r="D1" s="4" t="s">
        <v>445</v>
      </c>
      <c r="E1" s="4" t="s">
        <v>444</v>
      </c>
      <c r="F1" s="4" t="s">
        <v>420</v>
      </c>
      <c r="G1" s="4" t="s">
        <v>422</v>
      </c>
      <c r="H1" s="4" t="s">
        <v>423</v>
      </c>
      <c r="I1" s="4" t="s">
        <v>440</v>
      </c>
      <c r="J1" s="4" t="s">
        <v>88</v>
      </c>
      <c r="K1" s="4" t="s">
        <v>441</v>
      </c>
      <c r="L1" s="4" t="s">
        <v>442</v>
      </c>
      <c r="M1" s="4" t="s">
        <v>447</v>
      </c>
    </row>
    <row r="2" spans="1:13" x14ac:dyDescent="0.45">
      <c r="A2" s="4">
        <v>7.1749999999999998</v>
      </c>
      <c r="B2" s="4">
        <v>5.98</v>
      </c>
      <c r="C2" s="4">
        <v>66.900000000000006</v>
      </c>
      <c r="D2" s="4">
        <v>61.400000000000006</v>
      </c>
      <c r="E2" s="4">
        <v>42.35</v>
      </c>
      <c r="F2" s="4">
        <v>80.3</v>
      </c>
      <c r="G2" s="4">
        <v>24.6</v>
      </c>
      <c r="H2" s="4">
        <v>20.98</v>
      </c>
      <c r="I2" s="4">
        <v>1.589</v>
      </c>
      <c r="J2" s="4">
        <v>2.66</v>
      </c>
      <c r="K2" s="4">
        <v>0.129</v>
      </c>
      <c r="L2" s="4">
        <v>0.25600000000000001</v>
      </c>
      <c r="M2" s="4">
        <v>5223</v>
      </c>
    </row>
    <row r="3" spans="1:13" x14ac:dyDescent="0.45">
      <c r="A3" s="4">
        <v>7.92</v>
      </c>
      <c r="B3" s="4">
        <v>5.21</v>
      </c>
      <c r="C3" s="4">
        <v>67.2</v>
      </c>
      <c r="D3" s="4">
        <v>60.2</v>
      </c>
      <c r="E3" s="4">
        <v>43.050000000000004</v>
      </c>
      <c r="F3" s="4">
        <v>80.62</v>
      </c>
      <c r="G3" s="4">
        <v>24.6</v>
      </c>
      <c r="H3" s="4">
        <v>20.96</v>
      </c>
      <c r="I3" s="4">
        <v>1.6120000000000001</v>
      </c>
      <c r="J3" s="4">
        <v>2.57</v>
      </c>
      <c r="K3" s="4">
        <v>0.13200000000000001</v>
      </c>
      <c r="L3" s="4">
        <v>0.28099999999999997</v>
      </c>
      <c r="M3" s="12">
        <v>4812</v>
      </c>
    </row>
    <row r="4" spans="1:13" x14ac:dyDescent="0.45">
      <c r="A4" s="4">
        <v>8.06</v>
      </c>
      <c r="B4" s="4">
        <v>7.29</v>
      </c>
      <c r="C4" s="4">
        <v>68.2</v>
      </c>
      <c r="D4" s="4">
        <v>64.2</v>
      </c>
      <c r="E4" s="4">
        <v>41.75</v>
      </c>
      <c r="F4" s="4">
        <v>81.09</v>
      </c>
      <c r="G4" s="4">
        <v>25.400000000000006</v>
      </c>
      <c r="H4" s="4">
        <v>21.12</v>
      </c>
      <c r="I4" s="4">
        <v>1.4450000000000001</v>
      </c>
      <c r="J4" s="4">
        <v>2.4700000000000002</v>
      </c>
      <c r="K4" s="4">
        <v>0.14199999999999999</v>
      </c>
      <c r="L4" s="4">
        <v>0.27899999999999997</v>
      </c>
      <c r="M4" s="12">
        <v>5463</v>
      </c>
    </row>
    <row r="5" spans="1:13" x14ac:dyDescent="0.45">
      <c r="A5" s="4">
        <v>8.1</v>
      </c>
      <c r="B5" s="4">
        <v>9.41</v>
      </c>
      <c r="C5" s="4">
        <v>63.4</v>
      </c>
      <c r="D5" s="4">
        <v>58.9</v>
      </c>
      <c r="E5" s="4">
        <v>42.290000000000006</v>
      </c>
      <c r="F5" s="4">
        <v>81.430000000000007</v>
      </c>
      <c r="G5" s="4">
        <v>24.6</v>
      </c>
      <c r="H5" s="4">
        <v>20.46</v>
      </c>
      <c r="I5" s="4">
        <v>1.621</v>
      </c>
      <c r="J5" s="4">
        <v>2.76</v>
      </c>
      <c r="K5" s="4">
        <v>0.112</v>
      </c>
      <c r="L5" s="4">
        <v>0.29599999999999999</v>
      </c>
      <c r="M5" s="12">
        <v>4812</v>
      </c>
    </row>
    <row r="6" spans="1:13" x14ac:dyDescent="0.45">
      <c r="A6" s="4">
        <v>8.16</v>
      </c>
      <c r="B6" s="4">
        <v>6.84</v>
      </c>
      <c r="C6" s="4">
        <v>67.8</v>
      </c>
      <c r="D6" s="4">
        <v>60.5</v>
      </c>
      <c r="E6" s="4">
        <v>43.234999999999999</v>
      </c>
      <c r="F6" s="4">
        <v>79.989999999999995</v>
      </c>
      <c r="G6" s="4">
        <v>25.2</v>
      </c>
      <c r="H6" s="4">
        <v>22.14</v>
      </c>
      <c r="I6" s="4">
        <v>1.4219999999999999</v>
      </c>
      <c r="J6" s="4">
        <v>2.5099999999999998</v>
      </c>
      <c r="K6" s="4">
        <v>0.13100000000000001</v>
      </c>
      <c r="L6" s="4">
        <v>0.25600000000000001</v>
      </c>
      <c r="M6" s="12">
        <v>5056</v>
      </c>
    </row>
    <row r="7" spans="1:13" x14ac:dyDescent="0.45">
      <c r="A7" s="4">
        <v>8.2200000000000006</v>
      </c>
      <c r="B7" s="4">
        <v>4.21</v>
      </c>
      <c r="C7" s="4">
        <v>69.099999999999994</v>
      </c>
      <c r="D7" s="4">
        <v>64.599999999999994</v>
      </c>
      <c r="E7" s="4">
        <v>42.834999999999994</v>
      </c>
      <c r="F7" s="4">
        <v>80.31</v>
      </c>
      <c r="G7" s="4">
        <v>25.000000000000004</v>
      </c>
      <c r="H7" s="4">
        <v>22.48</v>
      </c>
      <c r="I7" s="4">
        <v>1.6160000000000001</v>
      </c>
      <c r="J7" s="4">
        <v>2.37</v>
      </c>
      <c r="K7" s="4">
        <v>0.129</v>
      </c>
      <c r="L7" s="4">
        <v>0.26499999999999996</v>
      </c>
      <c r="M7" s="12">
        <v>5052</v>
      </c>
    </row>
    <row r="8" spans="1:13" x14ac:dyDescent="0.45">
      <c r="A8" s="4">
        <v>8.2799999999999994</v>
      </c>
      <c r="B8" s="4">
        <v>8.24</v>
      </c>
      <c r="C8" s="4">
        <v>67.800000000000011</v>
      </c>
      <c r="D8" s="4">
        <v>63.6</v>
      </c>
      <c r="E8" s="4">
        <v>40.934999999999995</v>
      </c>
      <c r="F8" s="4">
        <v>79.67</v>
      </c>
      <c r="G8" s="4">
        <v>24.6</v>
      </c>
      <c r="H8" s="4">
        <v>21.16</v>
      </c>
      <c r="I8" s="4">
        <v>1.593</v>
      </c>
      <c r="J8" s="4">
        <v>2.61</v>
      </c>
      <c r="K8" s="4">
        <v>0.14099999999999999</v>
      </c>
      <c r="L8" s="4">
        <v>0.29599999999999999</v>
      </c>
      <c r="M8" s="12">
        <v>4756</v>
      </c>
    </row>
    <row r="9" spans="1:13" x14ac:dyDescent="0.45">
      <c r="A9" s="4">
        <v>8.32</v>
      </c>
      <c r="B9" s="4">
        <v>10.48</v>
      </c>
      <c r="C9" s="4">
        <v>63.2</v>
      </c>
      <c r="D9" s="4">
        <v>61.1</v>
      </c>
      <c r="E9" s="4">
        <v>41.934999999999995</v>
      </c>
      <c r="F9" s="4">
        <v>80.37</v>
      </c>
      <c r="G9" s="4">
        <v>27.300000000000008</v>
      </c>
      <c r="H9" s="4">
        <v>20.010000000000002</v>
      </c>
      <c r="I9" s="4">
        <v>1.38</v>
      </c>
      <c r="J9" s="4">
        <v>2.64</v>
      </c>
      <c r="K9" s="4">
        <v>0.13100000000000001</v>
      </c>
      <c r="L9" s="4">
        <v>0.26599999999999996</v>
      </c>
      <c r="M9" s="12">
        <v>4756</v>
      </c>
    </row>
    <row r="10" spans="1:13" x14ac:dyDescent="0.45">
      <c r="A10" s="4">
        <v>8.35</v>
      </c>
      <c r="B10" s="4">
        <v>9.23</v>
      </c>
      <c r="C10" s="4">
        <v>67.099999999999994</v>
      </c>
      <c r="D10" s="4">
        <v>59.599999999999994</v>
      </c>
      <c r="E10" s="4">
        <v>41.434999999999995</v>
      </c>
      <c r="F10" s="4">
        <v>79.209999999999994</v>
      </c>
      <c r="G10" s="4">
        <v>26.800000000000008</v>
      </c>
      <c r="H10" s="4">
        <v>20.46</v>
      </c>
      <c r="I10" s="4">
        <v>1.286</v>
      </c>
      <c r="J10" s="4">
        <v>2.72</v>
      </c>
      <c r="K10" s="4">
        <v>0.151</v>
      </c>
      <c r="L10" s="4">
        <v>0.254</v>
      </c>
      <c r="M10" s="12">
        <v>4626</v>
      </c>
    </row>
    <row r="11" spans="1:13" x14ac:dyDescent="0.45">
      <c r="A11" s="4">
        <v>8.3699999999999992</v>
      </c>
      <c r="B11" s="4">
        <v>13.2</v>
      </c>
      <c r="C11" s="4">
        <v>66.8</v>
      </c>
      <c r="D11" s="4">
        <v>60.36</v>
      </c>
      <c r="E11" s="4">
        <v>40.834999999999994</v>
      </c>
      <c r="F11" s="4">
        <v>79.209999999999994</v>
      </c>
      <c r="G11" s="4">
        <v>25.900000000000002</v>
      </c>
      <c r="H11" s="4">
        <v>23.12</v>
      </c>
      <c r="I11" s="4">
        <v>1.454</v>
      </c>
      <c r="J11" s="4">
        <v>2.54</v>
      </c>
      <c r="K11" s="4">
        <v>0.13800000000000001</v>
      </c>
      <c r="L11" s="4">
        <v>0.28099999999999997</v>
      </c>
      <c r="M11" s="12">
        <v>4498</v>
      </c>
    </row>
    <row r="12" spans="1:13" x14ac:dyDescent="0.45">
      <c r="A12" s="4">
        <v>8.49</v>
      </c>
      <c r="B12" s="4">
        <v>9.56</v>
      </c>
      <c r="C12" s="4">
        <v>65.5</v>
      </c>
      <c r="D12" s="4">
        <v>61.36</v>
      </c>
      <c r="E12" s="4">
        <v>41.875</v>
      </c>
      <c r="F12" s="4">
        <v>78.23</v>
      </c>
      <c r="G12" s="4">
        <v>26.300000000000008</v>
      </c>
      <c r="H12" s="4">
        <v>22.14</v>
      </c>
      <c r="I12" s="4">
        <v>1.3680000000000001</v>
      </c>
      <c r="J12" s="4">
        <v>2.85</v>
      </c>
      <c r="K12" s="4">
        <v>0.16200000000000001</v>
      </c>
      <c r="L12" s="4">
        <v>0.309</v>
      </c>
      <c r="M12" s="12">
        <v>4898</v>
      </c>
    </row>
    <row r="13" spans="1:13" x14ac:dyDescent="0.45">
      <c r="A13" s="4">
        <v>8.49</v>
      </c>
      <c r="B13" s="4">
        <v>8.9600000000000009</v>
      </c>
      <c r="C13" s="4">
        <v>65.2</v>
      </c>
      <c r="D13" s="4">
        <v>64.06</v>
      </c>
      <c r="E13" s="4">
        <v>41.074999999999996</v>
      </c>
      <c r="F13" s="4">
        <v>79.37</v>
      </c>
      <c r="G13" s="4">
        <v>27.200000000000006</v>
      </c>
      <c r="H13" s="4">
        <v>20.46</v>
      </c>
      <c r="I13" s="4">
        <v>1.2889999999999999</v>
      </c>
      <c r="J13" s="4">
        <v>2.72</v>
      </c>
      <c r="K13" s="4">
        <v>0.17199999999999999</v>
      </c>
      <c r="L13" s="4">
        <v>0.26699999999999996</v>
      </c>
      <c r="M13" s="12">
        <v>4456</v>
      </c>
    </row>
    <row r="14" spans="1:13" x14ac:dyDescent="0.45">
      <c r="A14" s="4">
        <v>8.52</v>
      </c>
      <c r="B14" s="4">
        <v>11.58</v>
      </c>
      <c r="C14" s="4">
        <v>68.2</v>
      </c>
      <c r="D14" s="4">
        <v>58.160000000000004</v>
      </c>
      <c r="E14" s="4">
        <v>40.974999999999994</v>
      </c>
      <c r="F14" s="4">
        <v>78.23</v>
      </c>
      <c r="G14" s="4">
        <v>25.6</v>
      </c>
      <c r="H14" s="4">
        <v>20.23</v>
      </c>
      <c r="I14" s="4">
        <v>1.496</v>
      </c>
      <c r="J14" s="4">
        <v>2.71</v>
      </c>
      <c r="K14" s="4">
        <v>0.153</v>
      </c>
      <c r="L14" s="4">
        <v>0.27599999999999997</v>
      </c>
      <c r="M14" s="12">
        <v>4326</v>
      </c>
    </row>
    <row r="15" spans="1:13" x14ac:dyDescent="0.45">
      <c r="A15" s="4">
        <v>8.56</v>
      </c>
      <c r="B15" s="4">
        <v>14.51</v>
      </c>
      <c r="C15" s="4">
        <v>68.8</v>
      </c>
      <c r="D15" s="4">
        <v>63.8</v>
      </c>
      <c r="E15" s="4">
        <v>39.974999999999994</v>
      </c>
      <c r="F15" s="4">
        <v>77.73</v>
      </c>
      <c r="G15" s="4">
        <v>26.340000000000003</v>
      </c>
      <c r="H15" s="4">
        <v>20.13</v>
      </c>
      <c r="I15" s="4">
        <v>1.518</v>
      </c>
      <c r="J15" s="4">
        <v>3.16</v>
      </c>
      <c r="K15" s="4">
        <v>0.151</v>
      </c>
      <c r="L15" s="4">
        <v>0.29599999999999999</v>
      </c>
      <c r="M15" s="12">
        <v>4851</v>
      </c>
    </row>
    <row r="16" spans="1:13" x14ac:dyDescent="0.45">
      <c r="A16" s="4">
        <v>8.6</v>
      </c>
      <c r="B16" s="4">
        <v>12.89</v>
      </c>
      <c r="C16" s="4">
        <v>65.2</v>
      </c>
      <c r="D16" s="4">
        <v>61.5</v>
      </c>
      <c r="E16" s="4">
        <v>40.774999999999999</v>
      </c>
      <c r="F16" s="4">
        <v>78.820000000000007</v>
      </c>
      <c r="G16" s="4">
        <v>26.200000000000003</v>
      </c>
      <c r="H16" s="4">
        <v>21.26</v>
      </c>
      <c r="I16" s="4">
        <v>1.387</v>
      </c>
      <c r="J16" s="4">
        <v>2.64</v>
      </c>
      <c r="K16" s="4">
        <v>0.16700000000000001</v>
      </c>
      <c r="L16" s="4">
        <v>0.30599999999999999</v>
      </c>
      <c r="M16" s="12">
        <v>4785</v>
      </c>
    </row>
    <row r="17" spans="1:13" x14ac:dyDescent="0.45">
      <c r="A17" s="4">
        <v>8.68</v>
      </c>
      <c r="B17" s="4">
        <v>23.2</v>
      </c>
      <c r="C17" s="4">
        <v>69.600000000000009</v>
      </c>
      <c r="D17" s="4">
        <v>62.4</v>
      </c>
      <c r="E17" s="4">
        <v>41.574999999999996</v>
      </c>
      <c r="F17" s="4">
        <v>77.53</v>
      </c>
      <c r="G17" s="4">
        <v>29.2</v>
      </c>
      <c r="H17" s="4">
        <v>19.45</v>
      </c>
      <c r="I17" s="4">
        <v>1.389</v>
      </c>
      <c r="J17" s="4">
        <v>3.16</v>
      </c>
      <c r="K17" s="4">
        <v>0.187</v>
      </c>
      <c r="L17" s="4">
        <v>0.29399999999999998</v>
      </c>
      <c r="M17" s="12">
        <v>4512</v>
      </c>
    </row>
    <row r="18" spans="1:13" x14ac:dyDescent="0.45">
      <c r="A18" s="4">
        <v>8.68</v>
      </c>
      <c r="B18" s="4">
        <v>21.4</v>
      </c>
      <c r="C18" s="4">
        <v>63.3</v>
      </c>
      <c r="D18" s="4">
        <v>63.199999999999996</v>
      </c>
      <c r="E18" s="4">
        <v>39.974999999999994</v>
      </c>
      <c r="F18" s="4">
        <v>78.41</v>
      </c>
      <c r="G18" s="4">
        <v>27.599999999999998</v>
      </c>
      <c r="H18" s="4">
        <v>19.96</v>
      </c>
      <c r="I18" s="4">
        <v>1.4139999999999999</v>
      </c>
      <c r="J18" s="4">
        <v>2.65</v>
      </c>
      <c r="K18" s="4">
        <v>0.17100000000000001</v>
      </c>
      <c r="L18" s="4">
        <v>0.30599999999999999</v>
      </c>
      <c r="M18" s="12">
        <v>4223</v>
      </c>
    </row>
    <row r="19" spans="1:13" x14ac:dyDescent="0.45">
      <c r="A19" s="4">
        <v>8.7100000000000009</v>
      </c>
      <c r="B19" s="4">
        <v>23.4</v>
      </c>
      <c r="C19" s="4">
        <v>63.900000000000006</v>
      </c>
      <c r="D19" s="4">
        <v>58.199999999999996</v>
      </c>
      <c r="E19" s="4">
        <v>40.995000000000005</v>
      </c>
      <c r="F19" s="4">
        <v>77.88000000000001</v>
      </c>
      <c r="G19" s="4">
        <v>28.400000000000002</v>
      </c>
      <c r="H19" s="4">
        <v>20.86</v>
      </c>
      <c r="I19" s="4">
        <v>1.3740000000000001</v>
      </c>
      <c r="J19" s="4">
        <v>2.81</v>
      </c>
      <c r="K19" s="4">
        <v>0.186</v>
      </c>
      <c r="L19" s="4">
        <v>0.32699999999999996</v>
      </c>
      <c r="M19" s="12">
        <v>4785</v>
      </c>
    </row>
    <row r="20" spans="1:13" x14ac:dyDescent="0.45">
      <c r="A20" s="4">
        <v>8.7100000000000009</v>
      </c>
      <c r="B20" s="4">
        <v>16.8</v>
      </c>
      <c r="C20" s="4">
        <v>71.900000000000006</v>
      </c>
      <c r="D20" s="4">
        <v>58.599999999999994</v>
      </c>
      <c r="E20" s="4">
        <v>40.095000000000006</v>
      </c>
      <c r="F20" s="4">
        <v>78.77000000000001</v>
      </c>
      <c r="G20" s="4">
        <v>26.6</v>
      </c>
      <c r="H20" s="4">
        <v>18.36</v>
      </c>
      <c r="I20" s="4">
        <v>1.4849999999999999</v>
      </c>
      <c r="J20" s="4">
        <v>3.2199999999999998</v>
      </c>
      <c r="K20" s="4">
        <v>0.18099999999999999</v>
      </c>
      <c r="L20" s="4">
        <v>0.27799999999999997</v>
      </c>
      <c r="M20" s="12">
        <v>4519</v>
      </c>
    </row>
    <row r="21" spans="1:13" x14ac:dyDescent="0.45">
      <c r="A21" s="4">
        <v>8.74</v>
      </c>
      <c r="B21" s="4">
        <v>28.9</v>
      </c>
      <c r="C21" s="4">
        <v>69.7</v>
      </c>
      <c r="D21" s="4">
        <v>57.199999999999996</v>
      </c>
      <c r="E21" s="4">
        <v>39.295000000000002</v>
      </c>
      <c r="F21" s="4">
        <v>78.154499999999999</v>
      </c>
      <c r="G21" s="4">
        <v>27.2</v>
      </c>
      <c r="H21" s="4">
        <v>20.420000000000002</v>
      </c>
      <c r="I21" s="4">
        <v>1.5660000000000001</v>
      </c>
      <c r="J21" s="4">
        <v>2.7399999999999998</v>
      </c>
      <c r="K21" s="4">
        <v>0.17599999999999999</v>
      </c>
      <c r="L21" s="4">
        <v>0.29199999999999998</v>
      </c>
      <c r="M21" s="12">
        <v>4856</v>
      </c>
    </row>
    <row r="22" spans="1:13" x14ac:dyDescent="0.45">
      <c r="A22" s="4">
        <v>8.81</v>
      </c>
      <c r="B22" s="4">
        <v>25.6</v>
      </c>
      <c r="C22" s="4">
        <v>69.599999999999994</v>
      </c>
      <c r="D22" s="4">
        <v>59</v>
      </c>
      <c r="E22" s="4">
        <v>40.095000000000006</v>
      </c>
      <c r="F22" s="4">
        <v>78.19</v>
      </c>
      <c r="G22" s="4">
        <v>28.400000000000002</v>
      </c>
      <c r="H22" s="4">
        <v>18.96</v>
      </c>
      <c r="I22" s="4">
        <v>1.4610000000000001</v>
      </c>
      <c r="J22" s="4">
        <v>3.0799999999999996</v>
      </c>
      <c r="K22" s="4">
        <v>0.184</v>
      </c>
      <c r="L22" s="4">
        <v>0.27799999999999997</v>
      </c>
      <c r="M22" s="12">
        <v>4225</v>
      </c>
    </row>
    <row r="23" spans="1:13" x14ac:dyDescent="0.45">
      <c r="A23" s="4">
        <v>8.82</v>
      </c>
      <c r="B23" s="4">
        <v>20.6</v>
      </c>
      <c r="C23" s="4">
        <v>66.8</v>
      </c>
      <c r="D23" s="4">
        <v>56.199999999999996</v>
      </c>
      <c r="E23" s="4">
        <v>40.795000000000002</v>
      </c>
      <c r="F23" s="4">
        <v>78.904499999999999</v>
      </c>
      <c r="G23" s="4">
        <v>28.099999999999998</v>
      </c>
      <c r="H23" s="4">
        <v>20.41</v>
      </c>
      <c r="I23" s="4">
        <v>1.1859999999999999</v>
      </c>
      <c r="J23" s="4">
        <v>3.18</v>
      </c>
      <c r="K23" s="4">
        <v>0.192</v>
      </c>
      <c r="L23" s="4">
        <v>0.29399999999999998</v>
      </c>
      <c r="M23" s="12">
        <v>4659</v>
      </c>
    </row>
    <row r="24" spans="1:13" x14ac:dyDescent="0.45">
      <c r="A24" s="4">
        <v>8.82</v>
      </c>
      <c r="B24" s="4">
        <v>25.8</v>
      </c>
      <c r="C24" s="4">
        <v>63.900000000000006</v>
      </c>
      <c r="D24" s="4">
        <v>58.199999999999996</v>
      </c>
      <c r="E24" s="4">
        <v>39.995000000000005</v>
      </c>
      <c r="F24" s="4">
        <v>78.884500000000003</v>
      </c>
      <c r="G24" s="4">
        <v>27.599999999999998</v>
      </c>
      <c r="H24" s="4">
        <v>19.98</v>
      </c>
      <c r="I24" s="4">
        <v>1.226</v>
      </c>
      <c r="J24" s="4">
        <v>3.1799999999999997</v>
      </c>
      <c r="K24" s="4">
        <v>0.17599999999999999</v>
      </c>
      <c r="L24" s="4">
        <v>0.32100000000000001</v>
      </c>
      <c r="M24" s="12">
        <v>4651</v>
      </c>
    </row>
    <row r="25" spans="1:13" x14ac:dyDescent="0.45">
      <c r="A25" s="4">
        <v>8.84</v>
      </c>
      <c r="B25" s="4">
        <v>20.399999999999999</v>
      </c>
      <c r="C25" s="4">
        <v>61.800000000000004</v>
      </c>
      <c r="D25" s="4">
        <v>59.199999999999996</v>
      </c>
      <c r="E25" s="4">
        <v>40.995000000000005</v>
      </c>
      <c r="F25" s="4">
        <v>79.06450000000001</v>
      </c>
      <c r="G25" s="4">
        <v>28.4</v>
      </c>
      <c r="H25" s="4">
        <v>22.15</v>
      </c>
      <c r="I25" s="4">
        <v>1.2210000000000001</v>
      </c>
      <c r="J25" s="4">
        <v>3.4299999999999997</v>
      </c>
      <c r="K25" s="4">
        <v>0.20100000000000001</v>
      </c>
      <c r="L25" s="4">
        <v>0.33599999999999997</v>
      </c>
      <c r="M25" s="12">
        <v>4451</v>
      </c>
    </row>
    <row r="26" spans="1:13" x14ac:dyDescent="0.45">
      <c r="A26" s="4">
        <v>8.870000000000001</v>
      </c>
      <c r="B26" s="4">
        <v>21.8</v>
      </c>
      <c r="C26" s="4">
        <v>63.9</v>
      </c>
      <c r="D26" s="4">
        <v>61.4</v>
      </c>
      <c r="E26" s="4">
        <v>40.549999999999997</v>
      </c>
      <c r="F26" s="4">
        <v>77.45</v>
      </c>
      <c r="G26" s="4">
        <v>27.4</v>
      </c>
      <c r="H26" s="4">
        <v>22.13</v>
      </c>
      <c r="I26" s="4">
        <v>1.1459999999999999</v>
      </c>
      <c r="J26" s="4">
        <v>3.29</v>
      </c>
      <c r="K26" s="4">
        <v>0.189</v>
      </c>
      <c r="L26" s="4">
        <v>0.30199999999999999</v>
      </c>
      <c r="M26" s="12">
        <v>4026</v>
      </c>
    </row>
    <row r="27" spans="1:13" x14ac:dyDescent="0.45">
      <c r="A27" s="4">
        <v>8.8800000000000008</v>
      </c>
      <c r="B27" s="4">
        <v>26.4</v>
      </c>
      <c r="C27" s="4">
        <v>64.7</v>
      </c>
      <c r="D27" s="4">
        <v>59.199999999999996</v>
      </c>
      <c r="E27" s="4">
        <v>39.949999999999996</v>
      </c>
      <c r="F27" s="4">
        <v>75.750000000000014</v>
      </c>
      <c r="G27" s="4">
        <v>26.5</v>
      </c>
      <c r="H27" s="4">
        <v>21.06</v>
      </c>
      <c r="I27" s="4">
        <v>1.212</v>
      </c>
      <c r="J27" s="4">
        <v>3.16</v>
      </c>
      <c r="K27" s="4">
        <v>0.19500000000000001</v>
      </c>
      <c r="L27" s="4">
        <v>0.316</v>
      </c>
      <c r="M27" s="12">
        <v>4125</v>
      </c>
    </row>
    <row r="28" spans="1:13" x14ac:dyDescent="0.45">
      <c r="A28" s="4">
        <v>8.98</v>
      </c>
      <c r="B28" s="4">
        <v>31.2</v>
      </c>
      <c r="C28" s="4">
        <v>60.9</v>
      </c>
      <c r="D28" s="4">
        <v>57.599999999999994</v>
      </c>
      <c r="E28" s="4">
        <v>41.25</v>
      </c>
      <c r="F28" s="4">
        <v>76.220000000000013</v>
      </c>
      <c r="G28" s="4">
        <v>28</v>
      </c>
      <c r="H28" s="4">
        <v>20.46</v>
      </c>
      <c r="I28" s="4">
        <v>1.198</v>
      </c>
      <c r="J28" s="4">
        <v>3.29</v>
      </c>
      <c r="K28" s="4">
        <v>0.17799999999999999</v>
      </c>
      <c r="L28" s="4">
        <v>0.33399999999999996</v>
      </c>
      <c r="M28" s="12">
        <v>4321</v>
      </c>
    </row>
    <row r="29" spans="1:13" x14ac:dyDescent="0.45">
      <c r="A29" s="4">
        <v>8.99</v>
      </c>
      <c r="B29" s="4">
        <v>23.4</v>
      </c>
      <c r="C29" s="4">
        <v>62.8</v>
      </c>
      <c r="D29" s="4">
        <v>59.9</v>
      </c>
      <c r="E29" s="4">
        <v>39.35</v>
      </c>
      <c r="F29" s="4">
        <v>74.660000000000011</v>
      </c>
      <c r="G29" s="4">
        <v>29.4</v>
      </c>
      <c r="H29" s="4">
        <v>22.13</v>
      </c>
      <c r="I29" s="4">
        <v>1.254</v>
      </c>
      <c r="J29" s="4">
        <v>3.4000000000000004</v>
      </c>
      <c r="K29" s="4">
        <v>0.20100000000000001</v>
      </c>
      <c r="L29" s="4">
        <v>0.32699999999999996</v>
      </c>
      <c r="M29" s="12">
        <v>3856</v>
      </c>
    </row>
    <row r="30" spans="1:13" x14ac:dyDescent="0.45">
      <c r="A30" s="4">
        <v>9.01</v>
      </c>
      <c r="B30" s="4">
        <v>24.4</v>
      </c>
      <c r="C30" s="4">
        <v>60.4</v>
      </c>
      <c r="D30" s="4">
        <v>56.599999999999994</v>
      </c>
      <c r="E30" s="4">
        <v>40.449999999999996</v>
      </c>
      <c r="F30" s="4">
        <v>75.88000000000001</v>
      </c>
      <c r="G30" s="4">
        <v>29.200000000000003</v>
      </c>
      <c r="H30" s="4">
        <v>19.559999999999999</v>
      </c>
      <c r="I30" s="4">
        <v>1.1180000000000001</v>
      </c>
      <c r="J30" s="4">
        <v>3.64</v>
      </c>
      <c r="K30" s="4">
        <v>0.21199999999999999</v>
      </c>
      <c r="L30" s="4">
        <v>0.34699999999999998</v>
      </c>
      <c r="M30" s="12">
        <v>3862</v>
      </c>
    </row>
    <row r="31" spans="1:13" x14ac:dyDescent="0.45">
      <c r="A31" s="4">
        <v>9.11</v>
      </c>
      <c r="B31" s="4">
        <v>33.799999999999997</v>
      </c>
      <c r="C31" s="4">
        <v>63.9</v>
      </c>
      <c r="D31" s="4">
        <v>54.599999999999994</v>
      </c>
      <c r="E31" s="4">
        <v>38.449999999999996</v>
      </c>
      <c r="F31" s="4">
        <v>76.67</v>
      </c>
      <c r="G31" s="4">
        <v>29.800000000000004</v>
      </c>
      <c r="H31" s="4">
        <v>18.96</v>
      </c>
      <c r="I31" s="4">
        <v>1.1052999999999999</v>
      </c>
      <c r="J31" s="4">
        <v>3.3</v>
      </c>
      <c r="K31" s="4">
        <v>0.21299999999999999</v>
      </c>
      <c r="L31" s="4">
        <v>0.35099999999999998</v>
      </c>
      <c r="M31" s="12">
        <v>3945</v>
      </c>
    </row>
    <row r="32" spans="1:13" x14ac:dyDescent="0.45">
      <c r="A32" s="4">
        <v>9.1199999999999992</v>
      </c>
      <c r="B32" s="4">
        <v>23.8</v>
      </c>
      <c r="C32" s="4">
        <v>60.9</v>
      </c>
      <c r="D32" s="4">
        <v>56.4</v>
      </c>
      <c r="E32" s="4">
        <v>40.510000000000005</v>
      </c>
      <c r="F32" s="4">
        <v>76.220000000000013</v>
      </c>
      <c r="G32" s="4">
        <v>28.5</v>
      </c>
      <c r="H32" s="4">
        <v>19.850000000000001</v>
      </c>
      <c r="I32" s="4">
        <v>1.026</v>
      </c>
      <c r="J32" s="4">
        <v>3.8000000000000007</v>
      </c>
      <c r="K32" s="4">
        <v>0.20899999999999999</v>
      </c>
      <c r="L32" s="4">
        <v>0.35599999999999998</v>
      </c>
      <c r="M32" s="12">
        <v>3856</v>
      </c>
    </row>
    <row r="33" spans="1:13" x14ac:dyDescent="0.45">
      <c r="A33" s="4">
        <v>9.1199999999999992</v>
      </c>
      <c r="B33" s="4">
        <v>31.9</v>
      </c>
      <c r="C33" s="4">
        <v>59.9</v>
      </c>
      <c r="D33" s="4">
        <v>55.1</v>
      </c>
      <c r="E33" s="4">
        <v>41.010000000000005</v>
      </c>
      <c r="F33" s="4">
        <v>76.680000000000007</v>
      </c>
      <c r="G33" s="4">
        <v>31</v>
      </c>
      <c r="H33" s="4">
        <v>19.13</v>
      </c>
      <c r="I33" s="4">
        <v>1.163</v>
      </c>
      <c r="J33" s="4">
        <v>3.1499999999999995</v>
      </c>
      <c r="K33" s="4">
        <v>0.219</v>
      </c>
      <c r="L33" s="4">
        <v>0.33899999999999997</v>
      </c>
      <c r="M33" s="12">
        <v>4023</v>
      </c>
    </row>
    <row r="34" spans="1:13" x14ac:dyDescent="0.45">
      <c r="A34" s="4">
        <v>9.16</v>
      </c>
      <c r="B34" s="4">
        <v>28.8</v>
      </c>
      <c r="C34" s="4">
        <v>63.300000000000004</v>
      </c>
      <c r="D34" s="4">
        <v>54.3</v>
      </c>
      <c r="E34" s="4">
        <v>40.21</v>
      </c>
      <c r="F34" s="4">
        <v>76.220000000000013</v>
      </c>
      <c r="G34" s="4">
        <v>29.4</v>
      </c>
      <c r="H34" s="4">
        <v>19.23</v>
      </c>
      <c r="I34" s="4">
        <v>1.216</v>
      </c>
      <c r="J34" s="4">
        <v>3.5700000000000003</v>
      </c>
      <c r="K34" s="4">
        <v>0.216</v>
      </c>
      <c r="L34" s="4">
        <v>0.30599999999999999</v>
      </c>
      <c r="M34" s="12">
        <v>3856</v>
      </c>
    </row>
    <row r="35" spans="1:13" x14ac:dyDescent="0.45">
      <c r="A35" s="4">
        <v>9.26</v>
      </c>
      <c r="B35" s="4">
        <v>26.8</v>
      </c>
      <c r="C35" s="4">
        <v>66.8</v>
      </c>
      <c r="D35" s="4">
        <v>55.4</v>
      </c>
      <c r="E35" s="4">
        <v>40.21</v>
      </c>
      <c r="F35" s="4">
        <v>75.52000000000001</v>
      </c>
      <c r="G35" s="4">
        <v>27.5</v>
      </c>
      <c r="H35" s="4">
        <v>20.12</v>
      </c>
      <c r="I35" s="4">
        <v>1.3169999999999999</v>
      </c>
      <c r="J35" s="4">
        <v>3.6800000000000006</v>
      </c>
      <c r="K35" s="4">
        <v>0.22700000000000001</v>
      </c>
      <c r="L35" s="4">
        <v>0.38200000000000001</v>
      </c>
      <c r="M35" s="12">
        <v>4284</v>
      </c>
    </row>
    <row r="36" spans="1:13" x14ac:dyDescent="0.45">
      <c r="A36" s="4">
        <v>9.32</v>
      </c>
      <c r="B36" s="4">
        <v>35.6</v>
      </c>
      <c r="C36" s="4">
        <v>65.899999999999991</v>
      </c>
      <c r="D36" s="4">
        <v>55.9</v>
      </c>
      <c r="E36" s="4">
        <v>40.910000000000004</v>
      </c>
      <c r="F36" s="4">
        <v>75.34</v>
      </c>
      <c r="G36" s="4">
        <v>28</v>
      </c>
      <c r="H36" s="4">
        <v>19.52</v>
      </c>
      <c r="I36" s="4">
        <v>1.036</v>
      </c>
      <c r="J36" s="4">
        <v>3.7300000000000004</v>
      </c>
      <c r="K36" s="4">
        <v>0.221</v>
      </c>
      <c r="L36" s="4">
        <v>0.39199999999999996</v>
      </c>
      <c r="M36" s="12">
        <v>4265</v>
      </c>
    </row>
    <row r="37" spans="1:13" x14ac:dyDescent="0.45">
      <c r="A37" s="4">
        <v>9.3699999999999992</v>
      </c>
      <c r="B37" s="4">
        <v>30.9</v>
      </c>
      <c r="C37" s="4">
        <v>59.8</v>
      </c>
      <c r="D37" s="4">
        <v>53.4</v>
      </c>
      <c r="E37" s="4">
        <v>39.61</v>
      </c>
      <c r="F37" s="4">
        <v>74.760000000000005</v>
      </c>
      <c r="G37" s="4">
        <v>28.200000000000003</v>
      </c>
      <c r="H37" s="4">
        <v>20.12</v>
      </c>
      <c r="I37" s="4">
        <v>1.036</v>
      </c>
      <c r="J37" s="4">
        <v>3.58</v>
      </c>
      <c r="K37" s="4">
        <v>0.21099999999999999</v>
      </c>
      <c r="L37" s="4">
        <v>0.36899999999999999</v>
      </c>
      <c r="M37" s="12">
        <v>3896</v>
      </c>
    </row>
    <row r="38" spans="1:13" x14ac:dyDescent="0.45">
      <c r="A38" s="4">
        <v>9.65</v>
      </c>
      <c r="B38" s="4">
        <v>33.4</v>
      </c>
      <c r="C38" s="4">
        <v>62.2</v>
      </c>
      <c r="D38" s="4">
        <v>53.6</v>
      </c>
      <c r="E38" s="4">
        <v>39.71</v>
      </c>
      <c r="F38" s="4">
        <v>75.09</v>
      </c>
      <c r="G38" s="4">
        <v>31.300000000000004</v>
      </c>
      <c r="H38" s="4">
        <v>19.559999999999999</v>
      </c>
      <c r="I38" s="4">
        <v>0.98699999999999999</v>
      </c>
      <c r="J38" s="4">
        <v>3.7800000000000011</v>
      </c>
      <c r="K38" s="4">
        <v>0.22600000000000001</v>
      </c>
      <c r="L38" s="4">
        <v>0.36599999999999999</v>
      </c>
      <c r="M38" s="12">
        <v>3984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Final</vt:lpstr>
      <vt:lpstr>Sheet2</vt:lpstr>
      <vt:lpstr>Sheet4</vt:lpstr>
      <vt:lpstr>Sheet7</vt:lpstr>
      <vt:lpstr>Sheet6</vt:lpstr>
      <vt:lpstr>Sheet8</vt:lpstr>
      <vt:lpstr>Coorelation_rice</vt:lpstr>
      <vt:lpstr>Coorealtion_wheat</vt:lpstr>
      <vt:lpstr>Sheet9</vt:lpstr>
      <vt:lpstr>NS</vt:lpstr>
      <vt:lpstr>SS</vt:lpstr>
      <vt:lpstr>MS</vt:lpstr>
      <vt:lpstr>Sheet10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2023-05-21T06:27:40Z</dcterms:modified>
</cp:coreProperties>
</file>